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<sst xmlns="http://schemas.openxmlformats.org/spreadsheetml/2006/main" uniqueCount="2022">
  <si>
    <t xml:space="preserve">   ·   Прайс-лист «Декор и аксессуары»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</si>
  <si>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</si>
  <si>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</si>
  <si>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</si>
  <si>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</si>
  <si>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</si>
  <si>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</si>
  <si>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20:27</t>
  </si>
  <si>
    <t>Категория</t>
  </si>
  <si>
    <t>Декор и аксессуары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</si>
  <si>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</si>
  <si>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</si>
  <si>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</si>
  <si>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</si>
  <si>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</si>
  <si>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</si>
  <si>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</si>
  <si>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</si>
  <si>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</si>
  <si>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</si>
  <si>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</si>
  <si>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</si>
  <si>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</si>
  <si>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</si>
  <si>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</si>
  <si>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Искуственный цветок — 139 поз.</t>
  </si>
  <si>
    <t>bdf9e32f-7f2b-11ec-b73f-0018e40a3af2</t>
  </si>
  <si>
    <t>56206</t>
  </si>
  <si>
    <t>Амариллис</t>
  </si>
  <si>
    <t>Китай</t>
  </si>
  <si>
    <t>большой AM-80/15-PVC</t>
  </si>
  <si>
    <t>https://www.lavrpack.ru/local/templates/phoenix_v1/images_cache/thumbs/4c12c7059f20e66624e82e06e60894b0.webp?v=1790832077</t>
  </si>
  <si>
    <t>c41c0bdd-7f2b-11ec-b73f-0018e40a3af2</t>
  </si>
  <si>
    <t>56208</t>
  </si>
  <si>
    <t>открытый с луковицей AM-60/14-PVC</t>
  </si>
  <si>
    <t>https://www.lavrpack.ru/local/templates/phoenix_v1/images_cache/thumbs/d24e7764e4dc5d87b40e06a319a7235b.webp?v=1790832077</t>
  </si>
  <si>
    <t>08bfacbd-68f4-11ef-ab51-1cfd08767542#fdda0c59-68f8-11ef-ab51-1cfd08767542</t>
  </si>
  <si>
    <t>109222</t>
  </si>
  <si>
    <t>Амариллис искусственный h60см, Красный</t>
  </si>
  <si>
    <t>https://www.lavrpack.ru/local/templates/phoenix_v1/images_cache/thumbs/40d52f290adb92f43edb9504301b54dc.webp?v=1790792811</t>
  </si>
  <si>
    <t>e8d5358a-6908-11ef-ab51-1cfd08767542#f9585926-6908-11ef-ab51-1cfd08767542</t>
  </si>
  <si>
    <t>109252</t>
  </si>
  <si>
    <t>Анемона Де Каен, Темно-фиолетовый</t>
  </si>
  <si>
    <t>https://www.lavrpack.ru/local/templates/phoenix_v1/images_cache/thumbs/896b1ccb7a53ca665cb0ae514146c224.webp?v=1790832077</t>
  </si>
  <si>
    <t>e8d5358a-6908-11ef-ab51-1cfd08767542#ef79204e-6908-11ef-ab51-1cfd08767542</t>
  </si>
  <si>
    <t>Анемона Де Каен, Фиолетово-розовый</t>
  </si>
  <si>
    <t>https://www.lavrpack.ru/local/templates/phoenix_v1/images_cache/thumbs/fd4ac308321f841eb2b80bef6f831e7d.webp?v=1790832077</t>
  </si>
  <si>
    <t>805f5c97-7f2a-11ec-b73f-0018e40a3af2</t>
  </si>
  <si>
    <t>14984</t>
  </si>
  <si>
    <t>Ветка иск.</t>
  </si>
  <si>
    <t>Эвкалипт, Китай</t>
  </si>
  <si>
    <t>ab6127cd-7f2c-11ec-b73f-0018e40a3af2</t>
  </si>
  <si>
    <t>59185</t>
  </si>
  <si>
    <t>Ягоды 29см</t>
  </si>
  <si>
    <t>https://www.lavrpack.ru/local/templates/phoenix_v1/images_cache/thumbs/cef7fe59b12a5908d143bfffc4cfeb16.webp?v=1790832077</t>
  </si>
  <si>
    <t>3c144f6c-6388-11ef-ab51-1cfd08767542#819c9f5d-6388-11ef-ab51-1cfd08767542</t>
  </si>
  <si>
    <t>109063</t>
  </si>
  <si>
    <t>Ветка искусственная "Гортензия", Голубой (81см)</t>
  </si>
  <si>
    <t>https://www.lavrpack.ru/local/templates/phoenix_v1/images_cache/thumbs/f782128225c1dc108a43924359b28523.webp?v=1790792811</t>
  </si>
  <si>
    <t>3c144f6c-6388-11ef-ab51-1cfd08767542#8e936531-6388-11ef-ab51-1cfd08767542</t>
  </si>
  <si>
    <t>Ветка искусственная "Гортензия", Сиреневый (96см)</t>
  </si>
  <si>
    <t>https://www.lavrpack.ru/local/templates/phoenix_v1/images_cache/thumbs/48eda1151167d93b71e53b0c14d09b5e.webp?v=1790832077</t>
  </si>
  <si>
    <t>cdaa70ec-6389-11ef-ab51-1cfd08767542#9bbc94db-638c-11ef-ab51-1cfd08767542</t>
  </si>
  <si>
    <t>109064</t>
  </si>
  <si>
    <t>Ветка искусственная "Магнолия", Розовый (90см)</t>
  </si>
  <si>
    <t>https://www.lavrpack.ru/local/templates/phoenix_v1/images_cache/thumbs/e038bd8f08ce8dc56966c487f086089d.webp?v=1790832077</t>
  </si>
  <si>
    <t>cdaa70ec-6389-11ef-ab51-1cfd08767542#b5bad7b4-638c-11ef-ab51-1cfd08767542</t>
  </si>
  <si>
    <t>Ветка искусственная "Магнолия", Темно-розовый (90см)</t>
  </si>
  <si>
    <t>https://www.lavrpack.ru/local/templates/phoenix_v1/images_cache/thumbs/74ad5312a24b8fc028178f471120154c.webp?v=1790832077</t>
  </si>
  <si>
    <t>7f65f938-68f1-11ef-ab51-1cfd08767542#950f9640-68f1-11ef-ab51-1cfd08767542</t>
  </si>
  <si>
    <t>109214</t>
  </si>
  <si>
    <t>Гвоздика турецкая искусственная h54см, Пурпурный</t>
  </si>
  <si>
    <t>https://www.lavrpack.ru/local/templates/phoenix_v1/images_cache/thumbs/aad35fb982b2e5273f86345cfee62049.webp?v=1790792811</t>
  </si>
  <si>
    <t>7f65f938-68f1-11ef-ab51-1cfd08767542#a70dd4f9-68f1-11ef-ab51-1cfd08767542</t>
  </si>
  <si>
    <t>Гвоздика турецкая искусственная h54см, Светло-розовый</t>
  </si>
  <si>
    <t>https://www.lavrpack.ru/local/templates/phoenix_v1/images_cache/thumbs/ce49c8e2dadb0aa385b9fc6dafe0bade.webp?v=1790832077</t>
  </si>
  <si>
    <t>ae43c877-6905-11ef-ab51-1cfd08767542#bf1f8ebd-6905-11ef-ab51-1cfd08767542</t>
  </si>
  <si>
    <t>109247</t>
  </si>
  <si>
    <t>Гладиолус, Персиковый</t>
  </si>
  <si>
    <t>https://www.lavrpack.ru/local/templates/phoenix_v1/images_cache/thumbs/015396d824cf88aa26cb865d3f0f300a.webp?v=1790832077</t>
  </si>
  <si>
    <t>a2c94692-68f0-11ef-ab51-1cfd08767542#2de5998f-68f8-11ef-ab51-1cfd08767542</t>
  </si>
  <si>
    <t>109213</t>
  </si>
  <si>
    <t>Ирис искусственный 1 голова d17см, 2 бутона, h80см, Бело-сиреневый</t>
  </si>
  <si>
    <t>https://www.lavrpack.ru/local/templates/phoenix_v1/images_cache/thumbs/e9d1b3deb9e88cbe5ac987a10ee88ae0.webp?v=1790792811</t>
  </si>
  <si>
    <t>c5a30bfa-fbed-11ee-9f05-00e01a6800eb</t>
  </si>
  <si>
    <t>107229</t>
  </si>
  <si>
    <t>Иск.цветок</t>
  </si>
  <si>
    <t>Ветка в букете с ягодами (153.249)</t>
  </si>
  <si>
    <t>https://www.lavrpack.ru/local/templates/phoenix_v1/images_cache/thumbs/f38a8ab78c502cc6ccbdc4b231c64d7c.webp?v=1790832077</t>
  </si>
  <si>
    <t>8b21e8bb-e721-11ec-aec6-00e01a6800eb</t>
  </si>
  <si>
    <t>71801</t>
  </si>
  <si>
    <t>Ветка зелени гипсофила свисающая (155.7)</t>
  </si>
  <si>
    <t>https://www.lavrpack.ru/local/templates/phoenix_v1/images_cache/thumbs/88a6b5935b7b2bad752a52d2c10be3c9.webp?v=1790832077</t>
  </si>
  <si>
    <t>f59cc5c6-fc7b-11ee-9f05-00e01a6800eb</t>
  </si>
  <si>
    <t>107251</t>
  </si>
  <si>
    <t>Ветка зелени папоротник 18 листьев свисающий (155.53)</t>
  </si>
  <si>
    <t>https://www.lavrpack.ru/local/templates/phoenix_v1/images_cache/thumbs/1f2fcff98832a91ea980f7fc397e9b7d.webp?v=1790832077</t>
  </si>
  <si>
    <t>92760750-066c-11ed-8757-00e01a6800eb</t>
  </si>
  <si>
    <t>72521</t>
  </si>
  <si>
    <t>Ветка кустовая осока с напылением (156.17)</t>
  </si>
  <si>
    <t>bac45cb1-fc7d-11ee-9f05-00e01a6800eb</t>
  </si>
  <si>
    <t>107259</t>
  </si>
  <si>
    <t>зеленый (4.132)</t>
  </si>
  <si>
    <t>Газон декоративный еж 26×26см</t>
  </si>
  <si>
    <t>https://www.lavrpack.ru/local/templates/phoenix_v1/images_cache/thumbs/852aeb6b6a69016e500d9e8465917a89.webp?v=1790832077</t>
  </si>
  <si>
    <t>f4523d69-7f2a-11ec-b73f-0018e40a3af2</t>
  </si>
  <si>
    <t>37069</t>
  </si>
  <si>
    <t>Гербера BR8002 в ассорт</t>
  </si>
  <si>
    <t>https://www.lavrpack.ru/local/templates/phoenix_v1/images_cache/thumbs/6c0234b5d8af197711841b70a96f1c74.webp?v=1790792811</t>
  </si>
  <si>
    <t>9e676eeb-03cc-11f0-ab3d-22344d083d2c#dd47bd87-03cd-11f0-ab3d-22344d083d2c</t>
  </si>
  <si>
    <t>111628</t>
  </si>
  <si>
    <t>Синий</t>
  </si>
  <si>
    <t>Мак L63см (30330)</t>
  </si>
  <si>
    <t>https://www.lavrpack.ru/local/templates/phoenix_v1/images_cache/thumbs/c43e6389de68ed366ba31e5d46d1000b.webp?v=1790832077</t>
  </si>
  <si>
    <t>9e676eeb-03cc-11f0-ab3d-22344d083d2c#b9143af2-03cc-11f0-ab3d-22344d083d2c</t>
  </si>
  <si>
    <t>Желтый</t>
  </si>
  <si>
    <t>https://www.lavrpack.ru/local/templates/phoenix_v1/images_cache/thumbs/691c759e935edbe0f2bf1edbe0feaf2b.webp?v=1790832077</t>
  </si>
  <si>
    <t>9e676eeb-03cc-11f0-ab3d-22344d083d2c#ec43a82f-03cc-11f0-ab3d-22344d083d2c</t>
  </si>
  <si>
    <t>Оранжевый</t>
  </si>
  <si>
    <t>https://www.lavrpack.ru/local/templates/phoenix_v1/images_cache/thumbs/0aef98ff53ed05748a2d27a80c51857a.webp?v=1790832077</t>
  </si>
  <si>
    <t>9e676eeb-03cc-11f0-ab3d-22344d083d2c#cb5fc845-03cd-11f0-ab3d-22344d083d2c</t>
  </si>
  <si>
    <t>Голубой</t>
  </si>
  <si>
    <t>https://www.lavrpack.ru/local/templates/phoenix_v1/images_cache/thumbs/15f5c09c48c731200e2cc7c4120ced94.webp?v=1790792811</t>
  </si>
  <si>
    <t>9e676eeb-03cc-11f0-ab3d-22344d083d2c#acfd02bb-03cc-11f0-ab3d-22344d083d2c</t>
  </si>
  <si>
    <t>Белый</t>
  </si>
  <si>
    <t>https://www.lavrpack.ru/local/templates/phoenix_v1/images_cache/thumbs/5a74b0b2b1ada8f2322513a52c4e0dda.webp?v=1790832077</t>
  </si>
  <si>
    <t>8e80ce57-03be-11f0-ab3d-22344d083d2c#9b67fb39-03be-11f0-ab3d-22344d083d2c</t>
  </si>
  <si>
    <t>111610</t>
  </si>
  <si>
    <t>Китай, Светло-розовая (30079)</t>
  </si>
  <si>
    <t>Роза D9см×L43см</t>
  </si>
  <si>
    <t>https://www.lavrpack.ru/local/templates/phoenix_v1/images_cache/thumbs/38ba5c4284739795b45041d9a3f8ba23.webp?v=1790832077</t>
  </si>
  <si>
    <t>8e80ce57-03be-11f0-ab3d-22344d083d2c#a9cd5f22-03be-11f0-ab3d-22344d083d2c</t>
  </si>
  <si>
    <t>Китай, Розовая (30079)</t>
  </si>
  <si>
    <t>https://www.lavrpack.ru/local/templates/phoenix_v1/images_cache/thumbs/481e8a869f44818229b66e02b9866801.webp?v=1790832077</t>
  </si>
  <si>
    <t>dfd51589-03c0-11f0-ab3d-22344d083d2c#f00c28db-03c0-11f0-ab3d-22344d083d2c</t>
  </si>
  <si>
    <t>111611</t>
  </si>
  <si>
    <t>L52см, Китай, Розовая (30261)</t>
  </si>
  <si>
    <t>Роза, 2 бутона</t>
  </si>
  <si>
    <t>https://www.lavrpack.ru/local/templates/phoenix_v1/images_cache/thumbs/540aac4606fd2adc203bfd741deca6e4.webp?v=1790792811</t>
  </si>
  <si>
    <t>a3f13206-03d3-11f0-ab3d-22344d083d2c#d6b98aea-03d3-11f0-ab3d-22344d083d2c</t>
  </si>
  <si>
    <t>111634</t>
  </si>
  <si>
    <t>L70см, Китай, Красный (30326)</t>
  </si>
  <si>
    <t>Роза, 3 бутона</t>
  </si>
  <si>
    <t>https://www.lavrpack.ru/local/templates/phoenix_v1/images_cache/thumbs/acf80dc9a17184749b9c28c080a4a945.webp?v=1790832077</t>
  </si>
  <si>
    <t>a3f13206-03d3-11f0-ab3d-22344d083d2c#bd056dc1-03d3-11f0-ab3d-22344d083d2c</t>
  </si>
  <si>
    <t>L70см, Китай, Молочно-розовый (30326)</t>
  </si>
  <si>
    <t>https://www.lavrpack.ru/local/templates/phoenix_v1/images_cache/thumbs/71900b921f05d267df8be17acea2aeaf.webp?v=1790832077</t>
  </si>
  <si>
    <t>a3f13206-03d3-11f0-ab3d-22344d083d2c#ca172d86-03d3-11f0-ab3d-22344d083d2c</t>
  </si>
  <si>
    <t>L70см, Китай, Светло-розовый (30326)</t>
  </si>
  <si>
    <t>https://www.lavrpack.ru/local/templates/phoenix_v1/images_cache/thumbs/caf701cb0f265616f2b9e2e268abdcc3.webp?v=1790792811</t>
  </si>
  <si>
    <t>a3f13206-03d3-11f0-ab3d-22344d083d2c#ad8116d5-03d3-11f0-ab3d-22344d083d2c</t>
  </si>
  <si>
    <t>L70см, Китай, Белый (30326)</t>
  </si>
  <si>
    <t>https://www.lavrpack.ru/local/templates/phoenix_v1/images_cache/thumbs/8103c375a60a7117b2273dea72115b78.webp?v=1790832077</t>
  </si>
  <si>
    <t>be025bf9-03d5-11f0-ab3d-22344d083d2c#e54cae31-03d5-11f0-ab3d-22344d083d2c</t>
  </si>
  <si>
    <t>111636</t>
  </si>
  <si>
    <t>Тюльпан, L62см, Китай, Розово-красный (30220)</t>
  </si>
  <si>
    <t>https://www.lavrpack.ru/local/templates/phoenix_v1/images_cache/thumbs/90f7aa0b4f0537244c8d515fa539ef83.webp?v=1790832077</t>
  </si>
  <si>
    <t>be025bf9-03d5-11f0-ab3d-22344d083d2c#cba1574a-03d5-11f0-ab3d-22344d083d2c</t>
  </si>
  <si>
    <t>Тюльпан, L62см, Китай, Белый (30220)</t>
  </si>
  <si>
    <t>https://www.lavrpack.ru/local/templates/phoenix_v1/images_cache/thumbs/6a738cf12fdae33a273ec7369c6d9cdb.webp?v=1790792811</t>
  </si>
  <si>
    <t>be025bf9-03d5-11f0-ab3d-22344d083d2c#f23a1cd7-03d5-11f0-ab3d-22344d083d2c</t>
  </si>
  <si>
    <t>Тюльпан, L62см, Китай, Красный (30220)</t>
  </si>
  <si>
    <t>https://www.lavrpack.ru/local/templates/phoenix_v1/images_cache/thumbs/e9359727296640d2b87b7bcab6c3193c.webp?v=1790832077</t>
  </si>
  <si>
    <t>be025bf9-03d5-11f0-ab3d-22344d083d2c#d8ad5a29-03d5-11f0-ab3d-22344d083d2c</t>
  </si>
  <si>
    <t>Тюльпан, L62см, Китай, Розовый (30220)</t>
  </si>
  <si>
    <t>https://www.lavrpack.ru/local/templates/phoenix_v1/images_cache/thumbs/0f70943186ad571adf21df66be08aae1.webp?v=1790832077</t>
  </si>
  <si>
    <t>e7fd62a8-03d0-11f0-ab3d-22344d083d2c#1718a29a-03d1-11f0-ab3d-22344d083d2c</t>
  </si>
  <si>
    <t>111631</t>
  </si>
  <si>
    <t>Тюльпаны, букет, 7 штук, L49см, Китай, Розовый (235003)</t>
  </si>
  <si>
    <t>https://www.lavrpack.ru/local/templates/phoenix_v1/images_cache/thumbs/d909fb610ae8ab5583d2188fced6d652.webp?v=1790792811</t>
  </si>
  <si>
    <t>e7fd62a8-03d0-11f0-ab3d-22344d083d2c#5266ea6f-03d1-11f0-ab3d-22344d083d2c</t>
  </si>
  <si>
    <t>Тюльпаны, букет, 7 штук, L49см, Китай, Красный (235003)</t>
  </si>
  <si>
    <t>https://www.lavrpack.ru/local/templates/phoenix_v1/images_cache/thumbs/4cecdaa628c9eb6b12cf95beba58e048.webp?v=1790832077</t>
  </si>
  <si>
    <t>e7fd62a8-03d0-11f0-ab3d-22344d083d2c#3f636b24-03d1-11f0-ab3d-22344d083d2c</t>
  </si>
  <si>
    <t>Тюльпаны, букет, 7 штук, L49см, Китай, Белый (235003)</t>
  </si>
  <si>
    <t>https://www.lavrpack.ru/local/templates/phoenix_v1/images_cache/thumbs/c6e5146fbdc257486beec98aa4ef8369.webp?v=1790832077</t>
  </si>
  <si>
    <t>8f98cd29-03c1-11f0-ab3d-22344d083d2c#bd8b3d45-03c1-11f0-ab3d-22344d083d2c</t>
  </si>
  <si>
    <t>111612</t>
  </si>
  <si>
    <t>Роза остина, D14см*L57см, Китай, Шампань (30221)</t>
  </si>
  <si>
    <t>https://www.lavrpack.ru/local/templates/phoenix_v1/images_cache/thumbs/6b5a246da703ccbae0f5de46bdacda05.webp?v=1790792811</t>
  </si>
  <si>
    <t>8f98cd29-03c1-11f0-ab3d-22344d083d2c#d8e3b906-03c1-11f0-ab3d-22344d083d2c</t>
  </si>
  <si>
    <t>Роза остина, D14см*L57см, Китай, Оранжевая (30221)</t>
  </si>
  <si>
    <t>https://www.lavrpack.ru/local/templates/phoenix_v1/images_cache/thumbs/3c2c36f8a30fcecf8ec191745e8e5f49.webp?v=1790832077</t>
  </si>
  <si>
    <t>8f98cd29-03c1-11f0-ab3d-22344d083d2c#e9df02af-03c1-11f0-ab3d-22344d083d2c</t>
  </si>
  <si>
    <t>Роза остина, D14см*L57см, Китай, Фиолетовая (30221)</t>
  </si>
  <si>
    <t>https://www.lavrpack.ru/local/templates/phoenix_v1/images_cache/thumbs/5533d61f1041eee63c063c554224c3d9.webp?v=1790832077</t>
  </si>
  <si>
    <t>8f98cd29-03c1-11f0-ab3d-22344d083d2c#c6d640a8-03c1-11f0-ab3d-22344d083d2c</t>
  </si>
  <si>
    <t>Роза остина, D14см*L57см, Китай, Розовая (30221)</t>
  </si>
  <si>
    <t>https://www.lavrpack.ru/local/templates/phoenix_v1/images_cache/thumbs/a20c90d301ae987867aaebb7316ec5c2.webp?v=1790832077</t>
  </si>
  <si>
    <t>8f98cd29-03c1-11f0-ab3d-22344d083d2c#b168841e-03c1-11f0-ab3d-22344d083d2c</t>
  </si>
  <si>
    <t>Роза остина, D14см*L57см, Китай, Белая (30221)</t>
  </si>
  <si>
    <t>https://www.lavrpack.ru/local/templates/phoenix_v1/images_cache/thumbs/16a260f1e157d34ff7999a363e11f174.webp?v=1790832077</t>
  </si>
  <si>
    <t>8f98cd29-03c1-11f0-ab3d-22344d083d2c#f39d40b3-03c1-11f0-ab3d-22344d083d2c</t>
  </si>
  <si>
    <t>Роза остина, D14см*L57см, Китай, Красная (30221)</t>
  </si>
  <si>
    <t>https://www.lavrpack.ru/local/templates/phoenix_v1/images_cache/thumbs/354e513f579f6ba33c113e27c09245eb.webp?v=1790832077</t>
  </si>
  <si>
    <t>81dd8b6b-03d7-11f0-ab3d-22344d083d2c#8e4f8cf7-03d7-11f0-ab3d-22344d083d2c</t>
  </si>
  <si>
    <t>111638</t>
  </si>
  <si>
    <t>Роза, имперская, L65см, Китай, Белый (30249)</t>
  </si>
  <si>
    <t>https://www.lavrpack.ru/local/templates/phoenix_v1/images_cache/thumbs/8aefcb4184c26f1ec66e2c7150bfc1bb.webp?v=1790832077</t>
  </si>
  <si>
    <t>81dd8b6b-03d7-11f0-ab3d-22344d083d2c#a0f68200-03d7-11f0-ab3d-22344d083d2c</t>
  </si>
  <si>
    <t>Роза, имперская, L65см, Китай, Молочно-розовый (30249)</t>
  </si>
  <si>
    <t>https://www.lavrpack.ru/local/templates/phoenix_v1/images_cache/thumbs/8f57606bf70295316373aa2aa1251544.webp?v=1790792811</t>
  </si>
  <si>
    <t>81dd8b6b-03d7-11f0-ab3d-22344d083d2c#ad8ab05f-03d7-11f0-ab3d-22344d083d2c</t>
  </si>
  <si>
    <t>Роза, имперская, L65см, Китай, Светло-розовый (30249)</t>
  </si>
  <si>
    <t>https://www.lavrpack.ru/local/templates/phoenix_v1/images_cache/thumbs/52f3eff9a7ec2f807bc6ab7e01091c29.webp?v=1790832077</t>
  </si>
  <si>
    <t>81dd8b6b-03d7-11f0-ab3d-22344d083d2c#c540d39c-03d7-11f0-ab3d-22344d083d2c</t>
  </si>
  <si>
    <t>Роза, имперская, L65см, Китай, Осенний розовый (30249)</t>
  </si>
  <si>
    <t>https://www.lavrpack.ru/local/templates/phoenix_v1/images_cache/thumbs/b1c883fa1478dd3d55397601da89f7be.webp?v=1790832077</t>
  </si>
  <si>
    <t>81dd8b6b-03d7-11f0-ab3d-22344d083d2c#b75b00a5-03d7-11f0-ab3d-22344d083d2c</t>
  </si>
  <si>
    <t>Роза, имперская, L65см, Китай, Розовый (30249)</t>
  </si>
  <si>
    <t>https://www.lavrpack.ru/local/templates/phoenix_v1/images_cache/thumbs/5fe1ff92a0e5673e6c6faf07ee6cc8a7.webp?v=1790832077</t>
  </si>
  <si>
    <t>711ca86d-03ca-11f0-ab3d-22344d083d2c#f0969b64-03ca-11f0-ab3d-22344d083d2c</t>
  </si>
  <si>
    <t>111626</t>
  </si>
  <si>
    <t>Гортензия, D18см*L50см, Китай, Синий (XTXQ-008)</t>
  </si>
  <si>
    <t>https://www.lavrpack.ru/local/templates/phoenix_v1/images_cache/thumbs/01f92caeacb6b390906d5c8efdc977ff.webp?v=1790832077</t>
  </si>
  <si>
    <t>711ca86d-03ca-11f0-ab3d-22344d083d2c#b5b68836-03ca-11f0-ab3d-22344d083d2c</t>
  </si>
  <si>
    <t>Гортензия, D18см*L50см, Китай, Светло-розовый (XTXQ-003)</t>
  </si>
  <si>
    <t>https://www.lavrpack.ru/local/templates/phoenix_v1/images_cache/thumbs/4ef575c40a86ec1143310a56dca7fae1.webp?v=1790792811</t>
  </si>
  <si>
    <t>711ca86d-03ca-11f0-ab3d-22344d083d2c#1f4842cf-03cb-11f0-ab3d-22344d083d2c</t>
  </si>
  <si>
    <t>Гортензия, D18см*L50см, Китай, Светло-зеленый (XTXQ-012)</t>
  </si>
  <si>
    <t>https://www.lavrpack.ru/local/templates/phoenix_v1/images_cache/thumbs/2eb5cf767da9d6d40b3ae60a8ef052f7.webp?v=1790832077</t>
  </si>
  <si>
    <t>711ca86d-03ca-11f0-ab3d-22344d083d2c#1879cba6-03cb-11f0-ab3d-22344d083d2c</t>
  </si>
  <si>
    <t>Гортензия, D18см*L50см, Китай, Слоновая кость (XTXQ-011)</t>
  </si>
  <si>
    <t>https://www.lavrpack.ru/local/templates/phoenix_v1/images_cache/thumbs/202e7a98904554a3b010d2b69f9be641.webp?v=1790832077</t>
  </si>
  <si>
    <t>711ca86d-03ca-11f0-ab3d-22344d083d2c#fcc694d4-03ca-11f0-ab3d-22344d083d2c</t>
  </si>
  <si>
    <t>Гортензия, D18см*L50см, Китай, Желтый (XTXQ-009)</t>
  </si>
  <si>
    <t>https://www.lavrpack.ru/local/templates/phoenix_v1/images_cache/thumbs/1569a64de8422862e08d24ce04150ef9.webp?v=1790832077</t>
  </si>
  <si>
    <t>711ca86d-03ca-11f0-ab3d-22344d083d2c#d725f725-03ca-11f0-ab3d-22344d083d2c</t>
  </si>
  <si>
    <t>Гортензия, D18см*L50см, Китай, Фиолетовый (XTXQ-006)</t>
  </si>
  <si>
    <t>https://www.lavrpack.ru/local/templates/phoenix_v1/images_cache/thumbs/008a09a1450577dee5114db077ea38cf.webp?v=1790832077</t>
  </si>
  <si>
    <t>711ca86d-03ca-11f0-ab3d-22344d083d2c#2d075fcc-03cb-11f0-ab3d-22344d083d2c</t>
  </si>
  <si>
    <t>Гортензия, D18см*L50см, Китай, Зеленый (XTXQ-013)</t>
  </si>
  <si>
    <t>https://www.lavrpack.ru/local/templates/phoenix_v1/images_cache/thumbs/ec164fa80186b341752175aa9504f249.webp?v=1790832077</t>
  </si>
  <si>
    <t>a5bed498-03bc-11f0-ab3d-22344d083d2c#c5bf0dd5-03bc-11f0-ab3d-22344d083d2c</t>
  </si>
  <si>
    <t>111609</t>
  </si>
  <si>
    <t>Роза, D15см*L32см, Китай, Белая (ZO231103)</t>
  </si>
  <si>
    <t>https://www.lavrpack.ru/local/templates/phoenix_v1/images_cache/thumbs/14ba218ed6cce327d8119eddf7998085.webp?v=1790832077</t>
  </si>
  <si>
    <t>a5bed498-03bc-11f0-ab3d-22344d083d2c#f7fd461c-03bc-11f0-ab3d-22344d083d2c</t>
  </si>
  <si>
    <t>Роза, D15см*L32см, Китай, Красная (ZO231103)</t>
  </si>
  <si>
    <t>https://www.lavrpack.ru/local/templates/phoenix_v1/images_cache/thumbs/87705aa1f28073856da93c5bd3fac70d.webp?v=1790832077</t>
  </si>
  <si>
    <t>a5bed498-03bc-11f0-ab3d-22344d083d2c#ea7933e7-03bc-11f0-ab3d-22344d083d2c</t>
  </si>
  <si>
    <t>Роза, D15см*L32см, Китай, Розовая (ZO231103)</t>
  </si>
  <si>
    <t>https://www.lavrpack.ru/local/templates/phoenix_v1/images_cache/thumbs/83c1b76ce6db79720fe280e55d557f54.webp?v=1790832077</t>
  </si>
  <si>
    <t>a5bed498-03bc-11f0-ab3d-22344d083d2c#d7dc2896-03bc-11f0-ab3d-22344d083d2c</t>
  </si>
  <si>
    <t>Роза, D15см*L32см, Китай, Светло-розовая (ZO231103)</t>
  </si>
  <si>
    <t>https://www.lavrpack.ru/local/templates/phoenix_v1/images_cache/thumbs/1870bdb8e69d4455d4cae6912e9dd64f.webp?v=1790792811</t>
  </si>
  <si>
    <t>8f4f0aff-03c9-11f0-ab3d-22344d083d2c#3798038b-0498-11f0-ab3d-22344d083d2c</t>
  </si>
  <si>
    <t>111623</t>
  </si>
  <si>
    <t>Пион, D12см*L58см, Китай, Белый (30295-1)</t>
  </si>
  <si>
    <t>https://www.lavrpack.ru/local/templates/phoenix_v1/images_cache/thumbs/3d6216a91b0a3367d6a6350e85cf79c8.webp?v=1790832077</t>
  </si>
  <si>
    <t>8f4f0aff-03c9-11f0-ab3d-22344d083d2c#c98ae578-03c9-11f0-ab3d-22344d083d2c</t>
  </si>
  <si>
    <t>Пион, D12см*L58см, Китай, Розово-красный (30295)</t>
  </si>
  <si>
    <t>https://www.lavrpack.ru/local/templates/phoenix_v1/images_cache/thumbs/b15cea33ddc93f0b382891cbe6ba3d90.webp?v=1790832077</t>
  </si>
  <si>
    <t>8f4f0aff-03c9-11f0-ab3d-22344d083d2c#bc33448c-03c9-11f0-ab3d-22344d083d2c</t>
  </si>
  <si>
    <t>Пион, D12см*L58см, Китай, Белый (30295)</t>
  </si>
  <si>
    <t>https://www.lavrpack.ru/local/templates/phoenix_v1/images_cache/thumbs/b93006b3778dca5796eb69fb2b058473.webp?v=1790832077</t>
  </si>
  <si>
    <t>8f4f0aff-03c9-11f0-ab3d-22344d083d2c#afd312f1-03c9-11f0-ab3d-22344d083d2c</t>
  </si>
  <si>
    <t>Пион, D12см*L58см, Китай, Шампань (30295)</t>
  </si>
  <si>
    <t>https://www.lavrpack.ru/local/templates/phoenix_v1/images_cache/thumbs/dca34ae8239315e457eac8a18c0c05ed.webp?v=1790792811</t>
  </si>
  <si>
    <t>e825fa20-03d2-11f0-ab3d-22344d083d2c#fc64a6f6-03d2-11f0-ab3d-22344d083d2c</t>
  </si>
  <si>
    <t>111633</t>
  </si>
  <si>
    <t>Тюльпан, L37см, Китай, Белый (30137)</t>
  </si>
  <si>
    <t>https://www.lavrpack.ru/local/templates/phoenix_v1/images_cache/thumbs/c279b2ecd4fa4317a96a7aa1252c6b19.webp?v=1790832077</t>
  </si>
  <si>
    <t>e825fa20-03d2-11f0-ab3d-22344d083d2c#110f870b-03d3-11f0-ab3d-22344d083d2c</t>
  </si>
  <si>
    <t>Тюльпан, L37см, Китай, Светло-розовый (30137)</t>
  </si>
  <si>
    <t>https://www.lavrpack.ru/local/templates/phoenix_v1/images_cache/thumbs/42b3ab353e6b07b870f22cca46852153.webp?v=1790792811</t>
  </si>
  <si>
    <t>e825fa20-03d2-11f0-ab3d-22344d083d2c#1824b579-03d3-11f0-ab3d-22344d083d2c</t>
  </si>
  <si>
    <t>Тюльпан, L37см, Китай, Красный (30137)</t>
  </si>
  <si>
    <t>https://www.lavrpack.ru/local/templates/phoenix_v1/images_cache/thumbs/2054cda7645b22a4038248469b904df7.webp?v=1790832077</t>
  </si>
  <si>
    <t>e825fa20-03d2-11f0-ab3d-22344d083d2c#02e71b4a-03d3-11f0-ab3d-22344d083d2c</t>
  </si>
  <si>
    <t>Тюльпан, L37см, Китай, Розовый (30137)</t>
  </si>
  <si>
    <t>https://www.lavrpack.ru/local/templates/phoenix_v1/images_cache/thumbs/6e9afd38a3a3cbf9305d018fe90fcaa0.webp?v=1790832077</t>
  </si>
  <si>
    <t>5084cfbd-03d4-11f0-ab3d-22344d083d2c#7d3cb20d-03d4-11f0-ab3d-22344d083d2c</t>
  </si>
  <si>
    <t>111635</t>
  </si>
  <si>
    <t>Роза французская, L63см, Китай, Белый (30342)</t>
  </si>
  <si>
    <t>https://www.lavrpack.ru/local/templates/phoenix_v1/images_cache/thumbs/23e378365bfb48ad03a4550d0134a160.webp?v=1790832077</t>
  </si>
  <si>
    <t>5084cfbd-03d4-11f0-ab3d-22344d083d2c#d37c5de4-03d4-11f0-ab3d-22344d083d2c</t>
  </si>
  <si>
    <t>Роза французская, L63см, Китай, Красная (30342)</t>
  </si>
  <si>
    <t>https://www.lavrpack.ru/local/templates/phoenix_v1/images_cache/thumbs/38a124842ea7ed1148edcb52abd20631.webp?v=1790832077</t>
  </si>
  <si>
    <t>5084cfbd-03d4-11f0-ab3d-22344d083d2c#c91e1828-03d4-11f0-ab3d-22344d083d2c</t>
  </si>
  <si>
    <t>Роза французская, L63см, Китай, Темно-розовая (30342)</t>
  </si>
  <si>
    <t>https://www.lavrpack.ru/local/templates/phoenix_v1/images_cache/thumbs/7fef4f1501ed482e923d0a9f8d805a3a.webp?v=1790832077</t>
  </si>
  <si>
    <t>5084cfbd-03d4-11f0-ab3d-22344d083d2c#bb66b252-03d4-11f0-ab3d-22344d083d2c</t>
  </si>
  <si>
    <t>Роза французская, L63см, Китай, Розовый (30342)</t>
  </si>
  <si>
    <t>https://www.lavrpack.ru/local/templates/phoenix_v1/images_cache/thumbs/30452b4300a4d20bfa603500926729ab.webp?v=1790832077</t>
  </si>
  <si>
    <t>5084cfbd-03d4-11f0-ab3d-22344d083d2c#8a0e9521-03d4-11f0-ab3d-22344d083d2c</t>
  </si>
  <si>
    <t>Роза французская, L63см, Китай, Шампань (30342)</t>
  </si>
  <si>
    <t>https://www.lavrpack.ru/local/templates/phoenix_v1/images_cache/thumbs/b99ae552c391e6f1aa4b179aee4772e7.webp?v=1790792811</t>
  </si>
  <si>
    <t>5084cfbd-03d4-11f0-ab3d-22344d083d2c#980168ef-03d4-11f0-ab3d-22344d083d2c</t>
  </si>
  <si>
    <t>Роза французская, L63см, Китай, Светло-розовый (30342)</t>
  </si>
  <si>
    <t>https://www.lavrpack.ru/local/templates/phoenix_v1/images_cache/thumbs/c100cbb3e2854a6c5258e97db23eedc7.webp?v=1790832077</t>
  </si>
  <si>
    <t>6c3eb956-049a-11f0-ab3d-22344d083d2c#85a60a6d-049a-11f0-ab3d-22344d083d2c</t>
  </si>
  <si>
    <t>111661</t>
  </si>
  <si>
    <t>Роза, L25см (букет), Китай, Розовый (30299)</t>
  </si>
  <si>
    <t>https://www.lavrpack.ru/local/templates/phoenix_v1/images_cache/thumbs/9c30d473f21597b10bdb30f12af4b2b3.webp?v=1790792811</t>
  </si>
  <si>
    <t>7bcb671d-03c7-11f0-ab3d-22344d083d2c#959ef029-03c7-11f0-ab3d-22344d083d2c</t>
  </si>
  <si>
    <t>111620</t>
  </si>
  <si>
    <t>Гвоздика, D8см*L50см, Китай, Розовая (30294)</t>
  </si>
  <si>
    <t>https://www.lavrpack.ru/local/templates/phoenix_v1/images_cache/thumbs/811fa689f9b39a76ed58fc031d84bd5f.webp?v=1790792811</t>
  </si>
  <si>
    <t>8c17f78c-03cf-11f0-ab3d-22344d083d2c#be1c04cc-03cf-11f0-ab3d-22344d083d2c</t>
  </si>
  <si>
    <t>111629</t>
  </si>
  <si>
    <t>Гиацинт, L44см, Китай, Фиолетовый (250220)</t>
  </si>
  <si>
    <t>https://www.lavrpack.ru/local/templates/phoenix_v1/images_cache/thumbs/396cd990179266ac4f92772dda6b2e4a.webp?v=1790792811</t>
  </si>
  <si>
    <t>8c17f78c-03cf-11f0-ab3d-22344d083d2c#b21dae9f-03cf-11f0-ab3d-22344d083d2c</t>
  </si>
  <si>
    <t>Гиацинт, L44см, Китай, Розовый (250220)</t>
  </si>
  <si>
    <t>https://www.lavrpack.ru/local/templates/phoenix_v1/images_cache/thumbs/c3af4aa0b84cfa29edd89e79e442830a.webp?v=1790832077</t>
  </si>
  <si>
    <t>88b64a6b-03d9-11f0-ab3d-22344d083d2c#aff8b124-03d9-11f0-ab3d-22344d083d2c</t>
  </si>
  <si>
    <t>111640</t>
  </si>
  <si>
    <t>Роза, французская, 3 бутона, L80см, Китай, Фиолетовый (30318)</t>
  </si>
  <si>
    <t>https://www.lavrpack.ru/local/templates/phoenix_v1/images_cache/thumbs/927827edcafa9a81da8bf97a851fc63c.webp?v=1790832077</t>
  </si>
  <si>
    <t>88b64a6b-03d9-11f0-ab3d-22344d083d2c#964afe83-03d9-11f0-ab3d-22344d083d2c</t>
  </si>
  <si>
    <t>Роза, французская, 3 бутона, L80см, Китай, Темно-розовый (30318)</t>
  </si>
  <si>
    <t>https://www.lavrpack.ru/local/templates/phoenix_v1/images_cache/thumbs/90ca8bae89268665628a9771e9048bc2.webp?v=1790832077</t>
  </si>
  <si>
    <t>88b64a6b-03d9-11f0-ab3d-22344d083d2c#a2c23672-03d9-11f0-ab3d-22344d083d2c</t>
  </si>
  <si>
    <t>Роза, французская, 3 бутона, L80см, Китай, Розовый (30318)</t>
  </si>
  <si>
    <t>https://www.lavrpack.ru/local/templates/phoenix_v1/images_cache/thumbs/643765bd9092ed3bf6fa5de5bddbfd26.webp?v=1790792811</t>
  </si>
  <si>
    <t>2b4a3764-03da-11f0-ab3d-22344d083d2c#76b15c25-03da-11f0-ab3d-22344d083d2c</t>
  </si>
  <si>
    <t>111641</t>
  </si>
  <si>
    <t>Орхидея, L24,5см, Китай, Фиолетовый (30230)</t>
  </si>
  <si>
    <t>https://www.lavrpack.ru/local/templates/phoenix_v1/images_cache/thumbs/3068edf89c2910a860f4b3a31891664a.webp?v=1790832077</t>
  </si>
  <si>
    <t>2b4a3764-03da-11f0-ab3d-22344d083d2c#53a190f4-03da-11f0-ab3d-22344d083d2c</t>
  </si>
  <si>
    <t>Орхидея, L24,5см, Китай, Светло-розовый (30230)</t>
  </si>
  <si>
    <t>https://www.lavrpack.ru/local/templates/phoenix_v1/images_cache/thumbs/8c6ac073ef2df8bbe55254b2ed6173f9.webp?v=1790832077</t>
  </si>
  <si>
    <t>2b4a3764-03da-11f0-ab3d-22344d083d2c#60fd7b27-03da-11f0-ab3d-22344d083d2c</t>
  </si>
  <si>
    <t>Орхидея, L24,5см, Китай, Розовый (30230)</t>
  </si>
  <si>
    <t>https://www.lavrpack.ru/local/templates/phoenix_v1/images_cache/thumbs/67aea90e3d42fd788efff4eea03f0b87.webp?v=1790792811</t>
  </si>
  <si>
    <t>2b4a3764-03da-11f0-ab3d-22344d083d2c#6ee4b467-03da-11f0-ab3d-22344d083d2c</t>
  </si>
  <si>
    <t>Орхидея, L24,5см, Китай, Оранжевый (30230)</t>
  </si>
  <si>
    <t>https://www.lavrpack.ru/local/templates/phoenix_v1/images_cache/thumbs/67ab41811827e367414f39f7fc1fecf5.webp?v=1790792811</t>
  </si>
  <si>
    <t>286915d3-6919-11ef-ab51-1cfd08767542#355b1480-6919-11ef-ab51-1cfd08767542</t>
  </si>
  <si>
    <t>109263</t>
  </si>
  <si>
    <t>Латирус, Темно-лиловый</t>
  </si>
  <si>
    <t>https://www.lavrpack.ru/local/templates/phoenix_v1/images_cache/thumbs/988584a9d6de3d7e598a1c3c7277f4d1.webp?v=1790832077</t>
  </si>
  <si>
    <t>91e75c2a-03c2-11f0-ab3d-22344d083d2c#ac39d7f6-03c2-11f0-ab3d-22344d083d2c</t>
  </si>
  <si>
    <t>111613</t>
  </si>
  <si>
    <t>Пион, D14см*L65см, Китай, Белый (30313)</t>
  </si>
  <si>
    <t>https://www.lavrpack.ru/local/templates/phoenix_v1/images_cache/thumbs/92336ad610e702516d1aee07b0be27f2.webp?v=1790832077</t>
  </si>
  <si>
    <t>91e75c2a-03c2-11f0-ab3d-22344d083d2c#b90fc5de-03c2-11f0-ab3d-22344d083d2c</t>
  </si>
  <si>
    <t>Пион, D14см*L65см, Китай, Шампань (30313)</t>
  </si>
  <si>
    <t>https://www.lavrpack.ru/local/templates/phoenix_v1/images_cache/thumbs/a9e134c3daf9ce4b0f0db845fb068475.webp?v=1790832077</t>
  </si>
  <si>
    <t>91e75c2a-03c2-11f0-ab3d-22344d083d2c#2af8d32a-03c5-11f0-ab3d-22344d083d2c</t>
  </si>
  <si>
    <t>Пион, D14см*L65см, Китай, Розово-красный (30313-1)</t>
  </si>
  <si>
    <t>https://www.lavrpack.ru/local/templates/phoenix_v1/images_cache/thumbs/59469232decd363fdf8cab39f166065c.webp?v=1790792811</t>
  </si>
  <si>
    <t>91e75c2a-03c2-11f0-ab3d-22344d083d2c#1cfd6b0e-03c5-11f0-ab3d-22344d083d2c</t>
  </si>
  <si>
    <t>Пион, D14см*L65см, Китай, Светло-розовая (30313-1)</t>
  </si>
  <si>
    <t>https://www.lavrpack.ru/local/templates/phoenix_v1/images_cache/thumbs/ef6ad5478720557fc5df984dd08e2123.webp?v=1790792811</t>
  </si>
  <si>
    <t>4dc9d876-03d2-11f0-ab3d-22344d083d2c#6995e316-03d2-11f0-ab3d-22344d083d2c</t>
  </si>
  <si>
    <t>111632</t>
  </si>
  <si>
    <t>Нарциссы, L50см, Китай, Желтый (23138)</t>
  </si>
  <si>
    <t>https://www.lavrpack.ru/local/templates/phoenix_v1/images_cache/thumbs/30738fcf92a691641509439363bf2ee7.webp?v=1790792811</t>
  </si>
  <si>
    <t>4dc9d876-03d2-11f0-ab3d-22344d083d2c#5bb42046-03d2-11f0-ab3d-22344d083d2c</t>
  </si>
  <si>
    <t>Нарциссы, L50см, Китай, Бело-желтый (23138)</t>
  </si>
  <si>
    <t>https://www.lavrpack.ru/local/templates/phoenix_v1/images_cache/thumbs/32f2caa7225a401dc40c8e771179bde9.webp?v=1790832077</t>
  </si>
  <si>
    <t>594ef8e9-03d6-11f0-ab3d-22344d083d2c#8710b0c6-03d6-11f0-ab3d-22344d083d2c</t>
  </si>
  <si>
    <t>111637</t>
  </si>
  <si>
    <t>Роза, три бутона, D11см*L75см, Китай, Фиолетово-красный (30247)</t>
  </si>
  <si>
    <t>https://www.lavrpack.ru/local/templates/phoenix_v1/images_cache/thumbs/207dd57f6636fe5bc7a0fdf25b36920d.webp?v=1790832077</t>
  </si>
  <si>
    <t>594ef8e9-03d6-11f0-ab3d-22344d083d2c#6c839dd4-03d6-11f0-ab3d-22344d083d2c</t>
  </si>
  <si>
    <t>Роза, три бутона, D11см*L75см, Китай, Белый (30247)</t>
  </si>
  <si>
    <t>https://www.lavrpack.ru/local/templates/phoenix_v1/images_cache/thumbs/54b5af9c701fe947e9579ceb188ea88a.webp?v=1790832077</t>
  </si>
  <si>
    <t>594ef8e9-03d6-11f0-ab3d-22344d083d2c#810565b5-03d6-11f0-ab3d-22344d083d2c</t>
  </si>
  <si>
    <t>Роза, три бутона, D11см*L75см, Китай, Темно-розовый (30247)</t>
  </si>
  <si>
    <t>https://www.lavrpack.ru/local/templates/phoenix_v1/images_cache/thumbs/955fb2d83ef737e952e70e2eced74209.webp?v=1790792811</t>
  </si>
  <si>
    <t>594ef8e9-03d6-11f0-ab3d-22344d083d2c#74f46852-03d6-11f0-ab3d-22344d083d2c</t>
  </si>
  <si>
    <t>Роза, три бутона, D11см*L75см, Китай, Розовый (30247)</t>
  </si>
  <si>
    <t>https://www.lavrpack.ru/local/templates/phoenix_v1/images_cache/thumbs/895df62f9920392ffffa8ed4f0a3729b.webp?v=1790832077</t>
  </si>
  <si>
    <t>6885cb94-6919-11ef-ab51-1cfd08767542#6f713bed-6919-11ef-ab51-1cfd08767542</t>
  </si>
  <si>
    <t>109264</t>
  </si>
  <si>
    <t>Нерине, Белый</t>
  </si>
  <si>
    <t>https://www.lavrpack.ru/local/templates/phoenix_v1/images_cache/thumbs/697fe878ae5f3b361a9cc88304df3849.webp?v=1790832077</t>
  </si>
  <si>
    <t>ab6127c3-7f2c-11ec-b73f-0018e40a3af2</t>
  </si>
  <si>
    <t>53398</t>
  </si>
  <si>
    <t>Эустома 67см</t>
  </si>
  <si>
    <t>https://www.lavrpack.ru/local/templates/phoenix_v1/images_cache/thumbs/e49e2717534909275bb6d5f9b9382d49.webp?v=1790832077</t>
  </si>
  <si>
    <t>7c7ba5fd-6917-11ef-ab51-1cfd08767542#87e6ade3-6917-11ef-ab51-1cfd08767542</t>
  </si>
  <si>
    <t>109259</t>
  </si>
  <si>
    <t>Космея</t>
  </si>
  <si>
    <t>50см,</t>
  </si>
  <si>
    <t>https://www.lavrpack.ru/local/templates/phoenix_v1/images_cache/thumbs/87c56b0349079b5f574fed95b1c009c9.webp?v=1790832077</t>
  </si>
  <si>
    <t>2cc9ec81-6917-11ef-ab51-1cfd08767542#33db8b67-6917-11ef-ab51-1cfd08767542</t>
  </si>
  <si>
    <t>109258</t>
  </si>
  <si>
    <t>Космея, Фиолетовый</t>
  </si>
  <si>
    <t>24ecd6c9-6918-11ef-ab51-1cfd08767542#3d2d4301-6918-11ef-ab51-1cfd08767542</t>
  </si>
  <si>
    <t>109260</t>
  </si>
  <si>
    <t>Крестовник весенний, Голубой</t>
  </si>
  <si>
    <t>https://www.lavrpack.ru/local/templates/phoenix_v1/images_cache/thumbs/70fb9078692db32f3ac3c7238108144f.webp?v=1790832077</t>
  </si>
  <si>
    <t>2685f087-6900-11ef-ab51-1cfd08767542#2c8ee858-6900-11ef-ab51-1cfd08767542</t>
  </si>
  <si>
    <t>109236</t>
  </si>
  <si>
    <t>Орхидея ванда 7 соцветий, Бело-фиолетовый</t>
  </si>
  <si>
    <t>https://www.lavrpack.ru/local/templates/phoenix_v1/images_cache/thumbs/be10289808d8a7c9a3a19f14eb6b2ffd.webp?v=1790832077</t>
  </si>
  <si>
    <t>374e412d-68f3-11ef-ab51-1cfd08767542#40e38a55-68f3-11ef-ab51-1cfd08767542</t>
  </si>
  <si>
    <t>109218</t>
  </si>
  <si>
    <t>Пион искусственный 3 головы h50см, Фиолетовый</t>
  </si>
  <si>
    <t>https://www.lavrpack.ru/local/templates/phoenix_v1/images_cache/thumbs/12133cadcc530f2dcbcfb0182dc40f2a.webp?v=1790792811</t>
  </si>
  <si>
    <t>55086787-6904-11ef-ab51-1cfd08767542#6b411298-6904-11ef-ab51-1cfd08767542</t>
  </si>
  <si>
    <t>109244</t>
  </si>
  <si>
    <t>Пионовидный тюльпан, Желтый</t>
  </si>
  <si>
    <t>https://www.lavrpack.ru/local/templates/phoenix_v1/images_cache/thumbs/57a78417888ddbd0324d3ebebf525769.webp?v=1790832077</t>
  </si>
  <si>
    <t>eeba6411-6919-11ef-ab51-1cfd08767542#137596cc-691a-11ef-ab51-1cfd08767542</t>
  </si>
  <si>
    <t>109266</t>
  </si>
  <si>
    <t>Ранункулюс азиатский Pauline, Оранжевый</t>
  </si>
  <si>
    <t>https://www.lavrpack.ru/local/templates/phoenix_v1/images_cache/thumbs/d83bb2c290910949155b124e54370b63.webp?v=1790832077</t>
  </si>
  <si>
    <t>74c6404f-691b-11ef-ab51-1cfd08767542#8e2bcc93-691b-11ef-ab51-1cfd08767542</t>
  </si>
  <si>
    <t>109269</t>
  </si>
  <si>
    <t>Ранункулюс Клуни, Крупный (Розовый)</t>
  </si>
  <si>
    <t>https://www.lavrpack.ru/local/templates/phoenix_v1/images_cache/thumbs/a3f808745b5c78f2e9821f0f4307e78f.webp?v=1790832077</t>
  </si>
  <si>
    <t>fe8b796a-638e-11ef-ab51-1cfd08767542</t>
  </si>
  <si>
    <t>109066</t>
  </si>
  <si>
    <t>Растение искусственное "Крестовник пепельный" зеленый, H74 см</t>
  </si>
  <si>
    <t>https://www.lavrpack.ru/local/templates/phoenix_v1/images_cache/thumbs/b43ceee2ccf0a34163d96f5616951588.webp?v=1790832077</t>
  </si>
  <si>
    <t>a9fb3446-7f2e-11ec-b73f-0018e40a3af2</t>
  </si>
  <si>
    <t>56196</t>
  </si>
  <si>
    <t>Роза</t>
  </si>
  <si>
    <t>Дэвида Остина Ш+Л R-70/10-SL</t>
  </si>
  <si>
    <t>https://www.lavrpack.ru/local/templates/phoenix_v1/images_cache/thumbs/7a0e46273ad6fdb153a90e12c881ee6e.webp?v=1790832077</t>
  </si>
  <si>
    <t>c36336ab-6900-11ef-ab51-1cfd08767542#e2832b8e-6900-11ef-ab51-1cfd08767542</t>
  </si>
  <si>
    <t>109238</t>
  </si>
  <si>
    <t>Роза Дэвида Остина Пилигрим , Малая (Розовый)</t>
  </si>
  <si>
    <t>https://www.lavrpack.ru/local/templates/phoenix_v1/images_cache/thumbs/7b0800efadfe0969a934550279fd6985.webp?v=1790832077</t>
  </si>
  <si>
    <t>c36336ab-6900-11ef-ab51-1cfd08767542#05d402ff-6901-11ef-ab51-1cfd08767542</t>
  </si>
  <si>
    <t>Роза Дэвида Остина Пилигрим , Средняя (Персиково-розовый)</t>
  </si>
  <si>
    <t>https://www.lavrpack.ru/local/templates/phoenix_v1/images_cache/thumbs/fd755677de3f54f41b938894a2b7c618.webp?v=1790832077</t>
  </si>
  <si>
    <t>c36336ab-6900-11ef-ab51-1cfd08767542#f5f0960b-6900-11ef-ab51-1cfd08767542</t>
  </si>
  <si>
    <t>Роза Дэвида Остина Пилигрим , Средняя (Светло-персиковый)</t>
  </si>
  <si>
    <t>https://www.lavrpack.ru/local/templates/phoenix_v1/images_cache/thumbs/31a800021e2b04f6e18f190b41a2e581.webp?v=1790832077</t>
  </si>
  <si>
    <t>c5f17096-6902-11ef-ab51-1cfd08767542#da0ce769-6902-11ef-ab51-1cfd08767542</t>
  </si>
  <si>
    <t>109241</t>
  </si>
  <si>
    <t>Роза Тиара, Дымчато-лиловый</t>
  </si>
  <si>
    <t>https://www.lavrpack.ru/local/templates/phoenix_v1/images_cache/thumbs/49538bc7dd546abe26fd378cee12cce9.webp?v=1790792811</t>
  </si>
  <si>
    <t>c5f17096-6902-11ef-ab51-1cfd08767542#ccfe44e9-6902-11ef-ab51-1cfd08767542</t>
  </si>
  <si>
    <t>Роза Тиара, Лиловый</t>
  </si>
  <si>
    <t>https://www.lavrpack.ru/local/templates/phoenix_v1/images_cache/thumbs/289e2b8460942417bcdef3ae9fd0d71f.webp?v=1790832077</t>
  </si>
  <si>
    <t>c41c0bec-7f2b-11ec-b73f-0018e40a3af2</t>
  </si>
  <si>
    <t>56203</t>
  </si>
  <si>
    <t>Тюльпан</t>
  </si>
  <si>
    <t>открытый TU-43/5-PVC</t>
  </si>
  <si>
    <t>https://www.lavrpack.ru/local/templates/phoenix_v1/images_cache/thumbs/4997db1b3ac42a42460621035123e4c2.webp?v=1790832077</t>
  </si>
  <si>
    <t>7ff2736d-6903-11ef-ab51-1cfd08767542#7ff273a1-6903-11ef-ab51-1cfd08767542</t>
  </si>
  <si>
    <t>109243</t>
  </si>
  <si>
    <t>Тюльпан лилиецветный, Белый</t>
  </si>
  <si>
    <t>https://www.lavrpack.ru/local/templates/phoenix_v1/images_cache/thumbs/21eed1d6d695da85e972a6b91d67a16e.webp?v=1790832077</t>
  </si>
  <si>
    <t>7ff2736d-6903-11ef-ab51-1cfd08767542#861cc471-6903-11ef-ab51-1cfd08767542</t>
  </si>
  <si>
    <t>Тюльпан лилиецветный, Красный</t>
  </si>
  <si>
    <t>https://www.lavrpack.ru/local/templates/phoenix_v1/images_cache/thumbs/c1326e5da472c4d59851cf7438c21a4b.webp?v=1790832077</t>
  </si>
  <si>
    <t>44f82dbf-6905-11ef-ab51-1cfd08767542#53accf27-6905-11ef-ab51-1cfd08767542</t>
  </si>
  <si>
    <t>109246</t>
  </si>
  <si>
    <t>Тюльпан открытый, Желтый</t>
  </si>
  <si>
    <t>https://www.lavrpack.ru/local/templates/phoenix_v1/images_cache/thumbs/2e3f6d1027e00d32ee941015dec0b32d.webp?v=1790832077</t>
  </si>
  <si>
    <t>44f82dbf-6905-11ef-ab51-1cfd08767542#4c28c4a0-6905-11ef-ab51-1cfd08767542</t>
  </si>
  <si>
    <t>Тюльпан открытый, Оранжевый</t>
  </si>
  <si>
    <t>https://www.lavrpack.ru/local/templates/phoenix_v1/images_cache/thumbs/1b96521d7fdf1269c2bbd181355a4765.webp?v=1790792811</t>
  </si>
  <si>
    <t>4ec69121-68f2-11ef-ab51-1cfd08767542#517469e2-68f8-11ef-ab51-1cfd08767542</t>
  </si>
  <si>
    <t>109215</t>
  </si>
  <si>
    <t>Фрезия искусственная h63см, Розовый</t>
  </si>
  <si>
    <t>https://www.lavrpack.ru/local/templates/phoenix_v1/images_cache/thumbs/5b793afff00089db1711c167e8835b95.webp?v=1790792811</t>
  </si>
  <si>
    <t>a9feec74-6390-11ef-ab51-1cfd08767542</t>
  </si>
  <si>
    <t>109068</t>
  </si>
  <si>
    <t>Цветок искусственный "Агапантус" голубой, H62 см</t>
  </si>
  <si>
    <t>https://www.lavrpack.ru/local/templates/phoenix_v1/images_cache/thumbs/3cfdefe78e0dc5052386e8f198d5d320.webp?v=1790832077</t>
  </si>
  <si>
    <t>7a02b4d6-6391-11ef-ab51-1cfd08767542#ba27008b-6391-11ef-ab51-1cfd08767542</t>
  </si>
  <si>
    <t>109069</t>
  </si>
  <si>
    <t>Цветок искусственный "Астильба", Кремовый (101см)</t>
  </si>
  <si>
    <t>https://www.lavrpack.ru/local/templates/phoenix_v1/images_cache/thumbs/22be29dad86e2705589e5728eaef48af.webp?v=1790832077</t>
  </si>
  <si>
    <t>db9caaa7-6392-11ef-ab51-1cfd08767542</t>
  </si>
  <si>
    <t>109071</t>
  </si>
  <si>
    <t>Цветок искусственный "Банксия" красный, H66 см</t>
  </si>
  <si>
    <t>https://www.lavrpack.ru/local/templates/phoenix_v1/images_cache/thumbs/dad659670dd0f49e023b124b5a32d5ca.webp?v=1790832077</t>
  </si>
  <si>
    <t>7280647c-68fa-11ef-ab51-1cfd08767542#7cfa99a8-68fa-11ef-ab51-1cfd08767542</t>
  </si>
  <si>
    <t>109225</t>
  </si>
  <si>
    <t>Цветок искусственный "Глориоза", Оранжевый (91см)</t>
  </si>
  <si>
    <t>https://www.lavrpack.ru/local/templates/phoenix_v1/images_cache/thumbs/8a8073966c4bccd34bb16709f901f90a.webp?v=1790792811</t>
  </si>
  <si>
    <t>05bb02cf-6397-11ef-ab51-1cfd08767542#16ff429a-6397-11ef-ab51-1cfd08767542</t>
  </si>
  <si>
    <t>109076</t>
  </si>
  <si>
    <t>Цветок искусственный "Гревиллея", Ярко-розовый (73см)</t>
  </si>
  <si>
    <t>https://www.lavrpack.ru/local/templates/phoenix_v1/images_cache/thumbs/aa5a5dc2c1fa9d57dfe2727333021a0e.webp?v=1790832077</t>
  </si>
  <si>
    <t>ceb09d49-6397-11ef-ab51-1cfd08767542#edda476e-6397-11ef-ab51-1cfd08767542</t>
  </si>
  <si>
    <t>109077</t>
  </si>
  <si>
    <t>Цветок искусственный "Клематис", Розовый (78см)</t>
  </si>
  <si>
    <t>https://www.lavrpack.ru/local/templates/phoenix_v1/images_cache/thumbs/1cf3cd78dfb4211d4e218714614f4e7a.webp?v=1790792811</t>
  </si>
  <si>
    <t>ed5f502f-639a-11ef-ab51-1cfd08767542#d97c0e46-639b-11ef-ab51-1cfd08767542</t>
  </si>
  <si>
    <t>109078</t>
  </si>
  <si>
    <t>Цветок искусственный "Колокольчик", Фиолетовый (97см)</t>
  </si>
  <si>
    <t>https://www.lavrpack.ru/local/templates/phoenix_v1/images_cache/thumbs/df3929eefb68ff4370e70f268b462c7b.webp?v=1790792811</t>
  </si>
  <si>
    <t>3fd4774e-639d-11ef-ab51-1cfd08767542#6204f6d6-639d-11ef-ab51-1cfd08767542</t>
  </si>
  <si>
    <t>109080</t>
  </si>
  <si>
    <t>Цветок искусственный "Мак", Коралловый (57см)</t>
  </si>
  <si>
    <t>https://www.lavrpack.ru/local/templates/phoenix_v1/images_cache/thumbs/35e583a6c7e1e4b944f44f5be90cb7a3.webp?v=1790792811</t>
  </si>
  <si>
    <t>8b3dca80-639e-11ef-ab51-1cfd08767542#a1872466-639e-11ef-ab51-1cfd08767542</t>
  </si>
  <si>
    <t>109081</t>
  </si>
  <si>
    <t>Цветок искусственный "Наперстянка", Белый (74см)</t>
  </si>
  <si>
    <t>https://www.lavrpack.ru/local/templates/phoenix_v1/images_cache/thumbs/f31cf4d1813e818b2a5ae34e425d5645.webp?v=1790792811</t>
  </si>
  <si>
    <t>f631da93-639e-11ef-ab51-1cfd08767542#1b884347-639f-11ef-ab51-1cfd08767542</t>
  </si>
  <si>
    <t>109082</t>
  </si>
  <si>
    <t>Цветок искусственный "Пион", Белый (58см)</t>
  </si>
  <si>
    <t>https://www.lavrpack.ru/local/templates/phoenix_v1/images_cache/thumbs/de6f69428338ed38a37956cf21c150da.webp?v=1790792811</t>
  </si>
  <si>
    <t>f95e4d14-639f-11ef-ab51-1cfd08767542#3cd3122e-63a0-11ef-ab51-1cfd08767542</t>
  </si>
  <si>
    <t>109083</t>
  </si>
  <si>
    <t>Цветок искусственный "Ранункулюс", Оранжевый (52см)</t>
  </si>
  <si>
    <t>https://www.lavrpack.ru/local/templates/phoenix_v1/images_cache/thumbs/452dda35f7d2b5beb8069f1f437fd13b.webp?v=1790792811</t>
  </si>
  <si>
    <t>f95e4d14-639f-11ef-ab51-1cfd08767542#1cd7bb5a-63a0-11ef-ab51-1cfd08767542</t>
  </si>
  <si>
    <t>Цветок искусственный "Ранункулюс", Розовый (49см)</t>
  </si>
  <si>
    <t>https://www.lavrpack.ru/local/templates/phoenix_v1/images_cache/thumbs/c76a82728a2b878a9fc91f81fbcf086a.webp?v=1790832077</t>
  </si>
  <si>
    <t>b26577f1-63a0-11ef-ab51-1cfd08767542#4c1314e8-63a1-11ef-ab51-1cfd08767542</t>
  </si>
  <si>
    <t>109084</t>
  </si>
  <si>
    <t>Цветок искусственный "Роза садовая", Кремовый 1 (79см)</t>
  </si>
  <si>
    <t>https://www.lavrpack.ru/local/templates/phoenix_v1/images_cache/thumbs/368b65b14dd864df2f788e089815d7e9.webp?v=1790832077</t>
  </si>
  <si>
    <t>b26577f1-63a0-11ef-ab51-1cfd08767542#5265f367-63a1-11ef-ab51-1cfd08767542</t>
  </si>
  <si>
    <t>Цветок искусственный "Роза садовая", Кремовый 2 (79см)</t>
  </si>
  <si>
    <t>https://www.lavrpack.ru/local/templates/phoenix_v1/images_cache/thumbs/80799588b9d683abf31593f0b0f9e9ed.webp?v=1790792811</t>
  </si>
  <si>
    <t>1821ff72-63a2-11ef-ab51-1cfd08767542#5529661e-63a2-11ef-ab51-1cfd08767542</t>
  </si>
  <si>
    <t>109085</t>
  </si>
  <si>
    <t>Цветок искусственный "Роза", Зеленый (70см)</t>
  </si>
  <si>
    <t>https://www.lavrpack.ru/local/templates/phoenix_v1/images_cache/thumbs/c8d520e3112c1394c5715ca8fdaf9754.webp?v=1790832077</t>
  </si>
  <si>
    <t>1821ff72-63a2-11ef-ab51-1cfd08767542#3687e1d8-63a2-11ef-ab51-1cfd08767542</t>
  </si>
  <si>
    <t>Цветок искусственный "Роза", Оранжевый (70см)</t>
  </si>
  <si>
    <t>https://www.lavrpack.ru/local/templates/phoenix_v1/images_cache/thumbs/626beb394c89c3b49ea5b93d07f0a8f1.webp?v=1790832077</t>
  </si>
  <si>
    <t>1821ff72-63a2-11ef-ab51-1cfd08767542#277d795b-63a2-11ef-ab51-1cfd08767542</t>
  </si>
  <si>
    <t>Цветок искусственный "Роза", Розовый (70см)</t>
  </si>
  <si>
    <t>https://www.lavrpack.ru/local/templates/phoenix_v1/images_cache/thumbs/093e191e6ff52e3db0b5dab31227d21e.webp?v=1790832077</t>
  </si>
  <si>
    <t>1821ff72-63a2-11ef-ab51-1cfd08767542#45734d75-63a2-11ef-ab51-1cfd08767542</t>
  </si>
  <si>
    <t>Цветок искусственный "Роза", Светло-розовый (70см)</t>
  </si>
  <si>
    <t>https://www.lavrpack.ru/local/templates/phoenix_v1/images_cache/thumbs/67646e7bd5583349261bfc16bc585423.webp?v=1790832077</t>
  </si>
  <si>
    <t>Сухоцветы — 113 поз.</t>
  </si>
  <si>
    <t>b70ab684-7f2a-11ec-b73f-0018e40a3af2</t>
  </si>
  <si>
    <t>36466</t>
  </si>
  <si>
    <t>Ветка декор.</t>
  </si>
  <si>
    <t>Спираль из ротанга  в ассорт., Россия</t>
  </si>
  <si>
    <t>https://www.lavrpack.ru/local/templates/phoenix_v1/images_cache/thumbs/67297424a2653a0595568b13c5aa0da8.webp?v=1790832077</t>
  </si>
  <si>
    <t>4fc170d8-7f2a-11ec-b73f-0018e40a3af2</t>
  </si>
  <si>
    <t>9176</t>
  </si>
  <si>
    <t>Ветки декор (Канне Коил и Керли Кон в ассорт, Россия</t>
  </si>
  <si>
    <t>https://www.lavrpack.ru/local/templates/phoenix_v1/images_cache/thumbs/e5d1cbfd8bf021afd445618f92c395aa.webp?v=1790832077</t>
  </si>
  <si>
    <t>91b2f4d9-2fbd-11f0-ab40-22344d083d2c</t>
  </si>
  <si>
    <t>112673</t>
  </si>
  <si>
    <t>Ковыль</t>
  </si>
  <si>
    <t>маленький пучок, Россия</t>
  </si>
  <si>
    <t>https://www.lavrpack.ru/local/templates/phoenix_v1/images_cache/thumbs/d81e45cbe835f442d48142799027ded2.webp?v=1790832077</t>
  </si>
  <si>
    <t>0293e60f-9655-11ed-bb4b-00e01a6800eb</t>
  </si>
  <si>
    <t>78037</t>
  </si>
  <si>
    <t>Лагурус</t>
  </si>
  <si>
    <t>(60 веток в пачке) белый</t>
  </si>
  <si>
    <t>https://www.lavrpack.ru/local/templates/phoenix_v1/images_cache/thumbs/f8d80b6f6e9f53a27a2bdd5ff741d929.webp?v=1790832077</t>
  </si>
  <si>
    <t>4f8c605b-9655-11ed-bb4b-00e01a6800eb</t>
  </si>
  <si>
    <t>78039</t>
  </si>
  <si>
    <t>(60 веток в пачке) винный</t>
  </si>
  <si>
    <t>https://www.lavrpack.ru/local/templates/phoenix_v1/images_cache/thumbs/9dcd961fbb8034ef7d8e23ed6af0ce34.webp?v=1790832077</t>
  </si>
  <si>
    <t>bacfd760-a53d-11f1-ab51-22344d083d2c</t>
  </si>
  <si>
    <t>120097</t>
  </si>
  <si>
    <t>(60 веток в пачке) коралловый</t>
  </si>
  <si>
    <t>e8e3c51f-a53d-11f1-ab51-22344d083d2c</t>
  </si>
  <si>
    <t>120098</t>
  </si>
  <si>
    <t>(60 веток в пачке) красный</t>
  </si>
  <si>
    <t>351da916-a53d-11f1-ab51-22344d083d2c</t>
  </si>
  <si>
    <t>120095</t>
  </si>
  <si>
    <t>(60 веток в пачке) лавандовый пастельный</t>
  </si>
  <si>
    <t>6e7934c1-9655-11ed-bb4b-00e01a6800eb</t>
  </si>
  <si>
    <t>78040</t>
  </si>
  <si>
    <t>(60 веток в пачке) малиновый</t>
  </si>
  <si>
    <t>https://www.lavrpack.ru/local/templates/phoenix_v1/images_cache/thumbs/8d08888c900b5fd62baf50a2539524bf.webp?v=1790832077</t>
  </si>
  <si>
    <t>d20cd755-9654-11ed-bb4b-00e01a6800eb</t>
  </si>
  <si>
    <t>78036</t>
  </si>
  <si>
    <t>(60 веток в пачке) натуральный</t>
  </si>
  <si>
    <t>https://www.lavrpack.ru/local/templates/phoenix_v1/images_cache/thumbs/dc6691d80e7f930309a733eb2b7185a5.webp?v=1790832077</t>
  </si>
  <si>
    <t>8d086230-9655-11ed-bb4b-00e01a6800eb</t>
  </si>
  <si>
    <t>78041</t>
  </si>
  <si>
    <t>(60 веток в пачке) небесный</t>
  </si>
  <si>
    <t>https://www.lavrpack.ru/local/templates/phoenix_v1/images_cache/thumbs/b262de9766e5812f3cedb5c6a07fc285.webp?v=1790832077</t>
  </si>
  <si>
    <t>7faf1967-a53d-11f1-ab51-22344d083d2c</t>
  </si>
  <si>
    <t>120096</t>
  </si>
  <si>
    <t>(60 веток в пачке) пыльный сиреневый</t>
  </si>
  <si>
    <t>01e62194-9656-11ed-bb4b-00e01a6800eb</t>
  </si>
  <si>
    <t>78043</t>
  </si>
  <si>
    <t>(60 веток в пачке) розовый</t>
  </si>
  <si>
    <t>https://www.lavrpack.ru/local/templates/phoenix_v1/images_cache/thumbs/cb5a769b66f6ab8d4d887e155133841c.webp?v=1790792811</t>
  </si>
  <si>
    <t>1864425d-9656-11ed-bb4b-00e01a6800eb</t>
  </si>
  <si>
    <t>78044</t>
  </si>
  <si>
    <t>(60 веток в пачке) светло-розовый</t>
  </si>
  <si>
    <t>https://www.lavrpack.ru/local/templates/phoenix_v1/images_cache/thumbs/eda9440d87e0e025d87fe8170de9a356.webp?v=1790832077</t>
  </si>
  <si>
    <t>a49a6bf8-9655-11ed-bb4b-00e01a6800eb</t>
  </si>
  <si>
    <t>78042</t>
  </si>
  <si>
    <t>(60 веток в пачке) сиреневый</t>
  </si>
  <si>
    <t>https://www.lavrpack.ru/local/templates/phoenix_v1/images_cache/thumbs/a28890ce9f1cc2476edfb21c01aac1a0.webp?v=1790832077</t>
  </si>
  <si>
    <t>086c4ce5-1f70-11f0-ab40-22344d083d2c</t>
  </si>
  <si>
    <t>112457</t>
  </si>
  <si>
    <t>(60 веток в пачке) тиффани</t>
  </si>
  <si>
    <t>https://www.lavrpack.ru/local/templates/phoenix_v1/images_cache/thumbs/57c839355e538a745f4bac27a41f0ca7.webp?v=1790832077</t>
  </si>
  <si>
    <t>183a34ee-a53e-11f1-ab51-22344d083d2c</t>
  </si>
  <si>
    <t>120099</t>
  </si>
  <si>
    <t>(60 веток в пачке) хаки</t>
  </si>
  <si>
    <t>bd531d73-a2e7-11ed-ba70-00e01a6800eb</t>
  </si>
  <si>
    <t>78479</t>
  </si>
  <si>
    <t>(60 веток в пачке) черный</t>
  </si>
  <si>
    <t>https://www.lavrpack.ru/local/templates/phoenix_v1/images_cache/thumbs/09c4a95d09601125247b302b4832625c.webp?v=1790832077</t>
  </si>
  <si>
    <t>3ebb5b06-a53e-11f1-ab51-22344d083d2c</t>
  </si>
  <si>
    <t>120100</t>
  </si>
  <si>
    <t>(60 веток в пачке) шампань</t>
  </si>
  <si>
    <t>bfcc8920-8af2-11ef-ab5c-1cfd08767543#f597c23f-8af2-11ef-ab5c-1cfd08767543</t>
  </si>
  <si>
    <t>110019</t>
  </si>
  <si>
    <t>Мох стабилизированный 100г, Белый №23</t>
  </si>
  <si>
    <t>https://www.lavrpack.ru/local/templates/phoenix_v1/images_cache/thumbs/e6f9a024cc1a6c593f900aa3528c57da.webp?v=1790792811</t>
  </si>
  <si>
    <t>bfcc8920-8af2-11ef-ab5c-1cfd08767543#47e2fb32-8af3-11ef-ab5c-1cfd08767543</t>
  </si>
  <si>
    <t>Мох стабилизированный 100г, Бирюзовый №17</t>
  </si>
  <si>
    <t>https://www.lavrpack.ru/local/templates/phoenix_v1/images_cache/thumbs/92f941ce9009aaa3445eb687eead1f39.webp?v=1790792811</t>
  </si>
  <si>
    <t>bfcc8920-8af2-11ef-ab5c-1cfd08767543#15b82d0f-8af3-11ef-ab5c-1cfd08767543</t>
  </si>
  <si>
    <t>Мох стабилизированный 100г, Красный №27</t>
  </si>
  <si>
    <t>https://www.lavrpack.ru/local/templates/phoenix_v1/images_cache/thumbs/63b88f0c82c882cb69fd2a2b0106a572.webp?v=1790792811</t>
  </si>
  <si>
    <t>bfcc8920-8af2-11ef-ab5c-1cfd08767543#559e8278-8af3-11ef-ab5c-1cfd08767543</t>
  </si>
  <si>
    <t>Мох стабилизированный 100г, Лазурь №30</t>
  </si>
  <si>
    <t>https://www.lavrpack.ru/local/templates/phoenix_v1/images_cache/thumbs/3b445f86d803570a17a58b9c11954507.webp?v=1790792811</t>
  </si>
  <si>
    <t>bfcc8920-8af2-11ef-ab5c-1cfd08767543#368aad1d-8af3-11ef-ab5c-1cfd08767543</t>
  </si>
  <si>
    <t>Мох стабилизированный 100г, Розовый №20</t>
  </si>
  <si>
    <t>https://www.lavrpack.ru/local/templates/phoenix_v1/images_cache/thumbs/99eff18b9a4d216dd7fc290bfa972c1a.webp?v=1790792811</t>
  </si>
  <si>
    <t>bfcc8920-8af2-11ef-ab5c-1cfd08767543#259736d1-8af3-11ef-ab5c-1cfd08767543</t>
  </si>
  <si>
    <t>Мох стабилизированный 100г, Фиолетовый №32</t>
  </si>
  <si>
    <t>https://www.lavrpack.ru/local/templates/phoenix_v1/images_cache/thumbs/61ffd6087e5a128b75968edb099f90dd.webp?v=1790792811</t>
  </si>
  <si>
    <t>bfcc8920-8af2-11ef-ab5c-1cfd08767543#08e2d49e-8af3-11ef-ab5c-1cfd08767543</t>
  </si>
  <si>
    <t>Мох стабилизированный 100г, Эфир №16</t>
  </si>
  <si>
    <t>6aa4da1f-3924-11ef-ab47-22344d083d2c#7c605408-3924-11ef-ab47-22344d083d2c</t>
  </si>
  <si>
    <t>108391</t>
  </si>
  <si>
    <t>Набор сухоцветов</t>
  </si>
  <si>
    <t>(натуральный/бордовый)</t>
  </si>
  <si>
    <t>305гр</t>
  </si>
  <si>
    <t>https://www.lavrpack.ru/local/templates/phoenix_v1/images_cache/thumbs/0b752f8e9c441df8198d7265a3b75420.webp?v=1790792811</t>
  </si>
  <si>
    <t>6aa4da1f-3924-11ef-ab47-22344d083d2c#936d2d8b-3924-11ef-ab47-22344d083d2c</t>
  </si>
  <si>
    <t>(натуральный/зеленый)</t>
  </si>
  <si>
    <t>https://www.lavrpack.ru/local/templates/phoenix_v1/images_cache/thumbs/32f73c030fa7263b296d969937a5a511.webp?v=1790792811</t>
  </si>
  <si>
    <t>6aa4da1f-3924-11ef-ab47-22344d083d2c#c9526e2b-3924-11ef-ab47-22344d083d2c</t>
  </si>
  <si>
    <t>(натуральный/белый)</t>
  </si>
  <si>
    <t>400гр</t>
  </si>
  <si>
    <t>https://www.lavrpack.ru/local/templates/phoenix_v1/images_cache/thumbs/88bda18d28b69c3980336c0d469e4ee9.webp?v=1790792811</t>
  </si>
  <si>
    <t>6aa4da1f-3924-11ef-ab47-22344d083d2c#d887cbd2-3924-11ef-ab47-22344d083d2c</t>
  </si>
  <si>
    <t>(розовый/белый)</t>
  </si>
  <si>
    <t>https://www.lavrpack.ru/local/templates/phoenix_v1/images_cache/thumbs/96e4a4d1e284957a20d70f558b6b4337.webp?v=1790792811</t>
  </si>
  <si>
    <t>586df888-4a10-11f1-ab50-22344d083d2c#71926fd8-4a10-11f1-ab50-22344d083d2c</t>
  </si>
  <si>
    <t>118261</t>
  </si>
  <si>
    <t>Сухоцвет</t>
  </si>
  <si>
    <t>натуральный, Натуральный</t>
  </si>
  <si>
    <t>"Золотой Лотос" (1шт.)</t>
  </si>
  <si>
    <t>https://www.lavrpack.ru/local/templates/phoenix_v1/images_cache/thumbs/3f704fd02f19130b351051829361e01e.webp?v=1790792811</t>
  </si>
  <si>
    <t>0da02a4e-a53c-11f1-ab51-22344d083d2c</t>
  </si>
  <si>
    <t>120094</t>
  </si>
  <si>
    <t>"Лаванда" 60-70см (100 гр.)</t>
  </si>
  <si>
    <t>60cebe44-7f2e-11ec-b73f-0018e40a3af2</t>
  </si>
  <si>
    <t>68195</t>
  </si>
  <si>
    <t>"Папоротник" (10 шт.в пач.) голубой</t>
  </si>
  <si>
    <t>https://www.lavrpack.ru/local/templates/phoenix_v1/images_cache/thumbs/ea73f4a08a28cfe155798c1edff3ec84.webp?v=1790832077</t>
  </si>
  <si>
    <t>dc77eb03-3546-11ee-a5bc-00e01a6800eb</t>
  </si>
  <si>
    <t>103489</t>
  </si>
  <si>
    <t>"Папоротник" (10 шт.в пач.) кремовый</t>
  </si>
  <si>
    <t>https://www.lavrpack.ru/local/templates/phoenix_v1/images_cache/thumbs/21f70638d6f4229aea6fcb1e80180839.webp?v=1790832077</t>
  </si>
  <si>
    <t>cfdc4781-bba5-11ef-ab3b-22344d083d2c#d6fbcd81-bba5-11ef-ab3b-22344d083d2c</t>
  </si>
  <si>
    <t>110799</t>
  </si>
  <si>
    <t>Зеленый</t>
  </si>
  <si>
    <t>"Папоротник" (10 шт.в пач.)</t>
  </si>
  <si>
    <t>https://www.lavrpack.ru/local/templates/phoenix_v1/images_cache/thumbs/05df0a2a8c13f5afa07b8dab260140f4.webp?v=1790792811</t>
  </si>
  <si>
    <t>60cebe4a-7f2e-11ec-b73f-0018e40a3af2</t>
  </si>
  <si>
    <t>68200</t>
  </si>
  <si>
    <t>"Пшеница" (30 веток в пач.) белый</t>
  </si>
  <si>
    <t>https://www.lavrpack.ru/local/templates/phoenix_v1/images_cache/thumbs/135af3ddcd48c09da27380622b935d8c.webp?v=1790832077</t>
  </si>
  <si>
    <t>6763dfad-7f2d-11ec-b73f-0018e40a3af2</t>
  </si>
  <si>
    <t>68199</t>
  </si>
  <si>
    <t>"Пшеница" (30 веток в пач.) голубой</t>
  </si>
  <si>
    <t>https://www.lavrpack.ru/local/templates/phoenix_v1/images_cache/thumbs/b5f32bc9e58e6493fc76c7d2b17a026e.webp?v=1790832077</t>
  </si>
  <si>
    <t>ce9d6b21-7f2d-11ec-b73f-0018e40a3af2</t>
  </si>
  <si>
    <t>68198</t>
  </si>
  <si>
    <t>"Пшеница" (30 веток в пач.) красный</t>
  </si>
  <si>
    <t>https://www.lavrpack.ru/local/templates/phoenix_v1/images_cache/thumbs/16173aaa307b70de1093c958f8c2fe65.webp?v=1790832077</t>
  </si>
  <si>
    <t>e6dc9a0c-7f2d-11ec-b73f-0018e40a3af2</t>
  </si>
  <si>
    <t>68196</t>
  </si>
  <si>
    <t>"Пшеница" (30 веток в пач.) розовый</t>
  </si>
  <si>
    <t>https://www.lavrpack.ru/local/templates/phoenix_v1/images_cache/thumbs/72595b755247bd91b229b23dddbc8b92.webp?v=1790832077</t>
  </si>
  <si>
    <t>ed0b0675-7f2d-11ec-b73f-0018e40a3af2</t>
  </si>
  <si>
    <t>68197</t>
  </si>
  <si>
    <t>"Пшеница" (30 веток в пач.) сиреневый</t>
  </si>
  <si>
    <t>https://www.lavrpack.ru/local/templates/phoenix_v1/images_cache/thumbs/722d4f09714b4c79a620717e8d90f9d3.webp?v=1790832077</t>
  </si>
  <si>
    <t>440cbe40-1f6e-11f0-ab40-22344d083d2c#d5039c81-4513-11f0-ab41-22344d083d2c</t>
  </si>
  <si>
    <t>112456</t>
  </si>
  <si>
    <t>"Эвкалипт Цинерия", Сиреневый</t>
  </si>
  <si>
    <t>https://www.lavrpack.ru/local/templates/phoenix_v1/images_cache/thumbs/f95c75f9f8cd8d08da2b01d867df37a4.webp?v=1790792811</t>
  </si>
  <si>
    <t>440cbe40-1f6e-11f0-ab40-22344d083d2c#514873b0-1f6e-11f0-ab40-22344d083d2c</t>
  </si>
  <si>
    <t>"Эвкалипт Цинерия", Красный</t>
  </si>
  <si>
    <t>https://www.lavrpack.ru/local/templates/phoenix_v1/images_cache/thumbs/3841d176a4526aec82f91dc3f6003912.webp?v=1790792811</t>
  </si>
  <si>
    <t>440cbe40-1f6e-11f0-ab40-22344d083d2c#62b9fe35-1f6e-11f0-ab40-22344d083d2c</t>
  </si>
  <si>
    <t>"Эвкалипт Цинерия", Салатовый</t>
  </si>
  <si>
    <t>https://www.lavrpack.ru/local/templates/phoenix_v1/images_cache/thumbs/95ee72276a6f0b1d8f39449050ab0d70.webp?v=1790792811</t>
  </si>
  <si>
    <t>440cbe40-1f6e-11f0-ab40-22344d083d2c#4ac02c13-1f6e-11f0-ab40-22344d083d2c</t>
  </si>
  <si>
    <t>"Эвкалипт Цинерия", Белый</t>
  </si>
  <si>
    <t>https://www.lavrpack.ru/local/templates/phoenix_v1/images_cache/thumbs/b26818613661ebb796647e2f6c9222be.webp?v=1790792811</t>
  </si>
  <si>
    <t>f8cff269-bcc9-11ed-8100-00e01a6800eb</t>
  </si>
  <si>
    <t>80635</t>
  </si>
  <si>
    <t>Пальмовый лист, натуральный, Китай</t>
  </si>
  <si>
    <t>https://www.lavrpack.ru/local/templates/phoenix_v1/images_cache/thumbs/b99dd9b2418b935a69dfb044bbc9abca.webp?v=1790832077</t>
  </si>
  <si>
    <t>6cfa28cc-7f2e-11ec-b73f-0018e40a3af2</t>
  </si>
  <si>
    <t>68210</t>
  </si>
  <si>
    <t>Пампасная трава, натуральный, Китай</t>
  </si>
  <si>
    <t>https://www.lavrpack.ru/local/templates/phoenix_v1/images_cache/thumbs/2f08bb01e18c1050e94770acbecfe0ad.webp?v=1790832077</t>
  </si>
  <si>
    <t>436a75ce-7f2d-11ec-b73f-0018e40a3af2</t>
  </si>
  <si>
    <t>68205</t>
  </si>
  <si>
    <t>Хлопок (10 шт.в пач.) белый</t>
  </si>
  <si>
    <t>https://www.lavrpack.ru/local/templates/phoenix_v1/images_cache/thumbs/b36dde87d847e3c4afce17e1a8ca6ad8.webp?v=1790832077</t>
  </si>
  <si>
    <t>5eb4787f-0ea3-11ee-90e0-00e01a6800eb</t>
  </si>
  <si>
    <t>103076</t>
  </si>
  <si>
    <t>Хлопок (10 шт.в пач.) желтый</t>
  </si>
  <si>
    <t>https://www.lavrpack.ru/local/templates/phoenix_v1/images_cache/thumbs/d62fe209b9452922cd7814b4637290cc.webp?v=1790832077</t>
  </si>
  <si>
    <t>bc777314-7f2d-11ec-b73f-0018e40a3af2</t>
  </si>
  <si>
    <t>67821</t>
  </si>
  <si>
    <t>Хлопок (10 шт.в пач.) кремовый</t>
  </si>
  <si>
    <t>https://www.lavrpack.ru/local/templates/phoenix_v1/images_cache/thumbs/c36f6324f9ef9958d9c1f35c3f3d63b0.webp?v=1790832077</t>
  </si>
  <si>
    <t>3d6846ef-7f2d-11ec-b73f-0018e40a3af2</t>
  </si>
  <si>
    <t>67825</t>
  </si>
  <si>
    <t>Хлопок (10 шт.в пач.) розовый</t>
  </si>
  <si>
    <t>https://www.lavrpack.ru/local/templates/phoenix_v1/images_cache/thumbs/22d9673c978875804aa9f15b39bd864f.webp?v=1790832077</t>
  </si>
  <si>
    <t>8ce9e8c7-7f2c-11ec-b73f-0018e40a3af2</t>
  </si>
  <si>
    <t>67828</t>
  </si>
  <si>
    <t>Хлопок (10 шт.в пач.) светло-зеленый</t>
  </si>
  <si>
    <t>https://www.lavrpack.ru/local/templates/phoenix_v1/images_cache/thumbs/94b017b551e48e5272cf638d55454955.webp?v=1790832077</t>
  </si>
  <si>
    <t>a534f9fc-7f2c-11ec-b73f-0018e40a3af2</t>
  </si>
  <si>
    <t>67827</t>
  </si>
  <si>
    <t>Хлопок (10 шт.в пач.) светло-розовый</t>
  </si>
  <si>
    <t>https://www.lavrpack.ru/local/templates/phoenix_v1/images_cache/thumbs/ed9d5d10a313e6d0af102fe34f6f30b6.webp?v=1790832077</t>
  </si>
  <si>
    <t>3bca02e4-a53b-11f1-ab51-22344d083d2c</t>
  </si>
  <si>
    <t>120092</t>
  </si>
  <si>
    <t>Хлопок (10 шт.в пач.) сиреневый</t>
  </si>
  <si>
    <t>8ce9e8d9-7f2c-11ec-b73f-0018e40a3af2</t>
  </si>
  <si>
    <t>67830</t>
  </si>
  <si>
    <t>Хлопок (10 шт.в пач.) тиффани</t>
  </si>
  <si>
    <t>https://www.lavrpack.ru/local/templates/phoenix_v1/images_cache/thumbs/63a6710724f37e08c9db81dfbe4390a6.webp?v=1790832077</t>
  </si>
  <si>
    <t>a8b72687-9656-11ed-bb4b-00e01a6800eb</t>
  </si>
  <si>
    <t>78046</t>
  </si>
  <si>
    <t>Хлопок (10 шт.в пач.) ярко-голубой</t>
  </si>
  <si>
    <t>https://www.lavrpack.ru/local/templates/phoenix_v1/images_cache/thumbs/2a76999458c6a721f2e1271bed5521a8.webp?v=1790832077</t>
  </si>
  <si>
    <t>869891cd-a53b-11f1-ab51-22344d083d2c</t>
  </si>
  <si>
    <t>120093</t>
  </si>
  <si>
    <t>Хлопок (10 шт.в пач.) ярко-розовый</t>
  </si>
  <si>
    <t>838844d9-9656-11ed-bb4b-00e01a6800eb</t>
  </si>
  <si>
    <t>78045</t>
  </si>
  <si>
    <t>Хлопок (10 шт.в пач.) ярко-сиреневый</t>
  </si>
  <si>
    <t>https://www.lavrpack.ru/local/templates/phoenix_v1/images_cache/thumbs/a6283e3cb2affee801f4d5e8b38f1f44.webp?v=1790832077</t>
  </si>
  <si>
    <t>783638e3-1f70-11f0-ab40-22344d083d2c#9f7a6ec2-a8f3-11f0-ab48-22344d083d2c</t>
  </si>
  <si>
    <t>112458</t>
  </si>
  <si>
    <t>Сухоцвет "Краспедия" (20 шт. в пачке), Белый</t>
  </si>
  <si>
    <t>https://www.lavrpack.ru/local/templates/phoenix_v1/images_cache/thumbs/b566da86164fc70956e00a537e94a79b.webp?v=1790792811</t>
  </si>
  <si>
    <t>783638e3-1f70-11f0-ab40-22344d083d2c#965cf204-1f70-11f0-ab40-22344d083d2c</t>
  </si>
  <si>
    <t>Сухоцвет "Краспедия" (20 шт. в пачке), Небесный</t>
  </si>
  <si>
    <t>https://www.lavrpack.ru/local/templates/phoenix_v1/images_cache/thumbs/8eb39d303649d9ee77d429c48f5bd246.webp?v=1790792811</t>
  </si>
  <si>
    <t>783638e3-1f70-11f0-ab40-22344d083d2c#a429d86e-1f70-11f0-ab40-22344d083d2c</t>
  </si>
  <si>
    <t>Сухоцвет "Краспедия" (20 шт. в пачке), Тиффани</t>
  </si>
  <si>
    <t>https://www.lavrpack.ru/local/templates/phoenix_v1/images_cache/thumbs/5c014e4d6febccee1ed6183f22c4faf4.webp?v=1790792811</t>
  </si>
  <si>
    <t>a345270e-bb8e-11ef-ab3b-22344d083d2c#cd378385-bb8e-11ef-ab3b-22344d083d2c</t>
  </si>
  <si>
    <t>110787</t>
  </si>
  <si>
    <t>Сухоцвет Гипсофила, Белый</t>
  </si>
  <si>
    <t>https://www.lavrpack.ru/local/templates/phoenix_v1/images_cache/thumbs/8d9d500a4f32e964df549e38fc3a6d91.webp?v=1790792811</t>
  </si>
  <si>
    <t>a345270e-bb8e-11ef-ab3b-22344d083d2c#d92e1f23-bb8e-11ef-ab3b-22344d083d2c</t>
  </si>
  <si>
    <t>Сухоцвет Гипсофила, Бирюзовый</t>
  </si>
  <si>
    <t>https://www.lavrpack.ru/local/templates/phoenix_v1/images_cache/thumbs/1ecfd356d58910d7b7082b7d54ec0643.webp?v=1790792811</t>
  </si>
  <si>
    <t>a345270e-bb8e-11ef-ab3b-22344d083d2c#df31252b-bb8e-11ef-ab3b-22344d083d2c</t>
  </si>
  <si>
    <t>Сухоцвет Гипсофила, Голубой</t>
  </si>
  <si>
    <t>https://www.lavrpack.ru/local/templates/phoenix_v1/images_cache/thumbs/e9b198598786fd97d165291a05e5754c.webp?v=1790792811</t>
  </si>
  <si>
    <t>a345270e-bb8e-11ef-ab3b-22344d083d2c#a948ac91-bb8e-11ef-ab3b-22344d083d2c</t>
  </si>
  <si>
    <t>Сухоцвет Гипсофила, Красный</t>
  </si>
  <si>
    <t>https://www.lavrpack.ru/local/templates/phoenix_v1/images_cache/thumbs/eb38da1543186318bbc6fbddfcf940b4.webp?v=1790792811</t>
  </si>
  <si>
    <t>a345270e-bb8e-11ef-ab3b-22344d083d2c#bb398b03-bb8e-11ef-ab3b-22344d083d2c</t>
  </si>
  <si>
    <t>Сухоцвет Гипсофила, Кремовый</t>
  </si>
  <si>
    <t>https://www.lavrpack.ru/local/templates/phoenix_v1/images_cache/thumbs/9bbca1d3596f5f9014dfa7636dc84457.webp?v=1790792811</t>
  </si>
  <si>
    <t>a345270e-bb8e-11ef-ab3b-22344d083d2c#a948a2d2-bb8e-11ef-ab3b-22344d083d2c</t>
  </si>
  <si>
    <t>Сухоцвет Гипсофила, Розовый</t>
  </si>
  <si>
    <t>https://www.lavrpack.ru/local/templates/phoenix_v1/images_cache/thumbs/98db2df18e1408e7acb36f3fedfecbec.webp?v=1790792811</t>
  </si>
  <si>
    <t>a345270e-bb8e-11ef-ab3b-22344d083d2c#d3339aaa-bb8e-11ef-ab3b-22344d083d2c</t>
  </si>
  <si>
    <t>Сухоцвет Гипсофила, Светло-розовый</t>
  </si>
  <si>
    <t>https://www.lavrpack.ru/local/templates/phoenix_v1/images_cache/thumbs/1c79f491433aa5a1b22e0ce62dd38406.webp?v=1790792811</t>
  </si>
  <si>
    <t>a345270e-bb8e-11ef-ab3b-22344d083d2c#b540390c-bb8e-11ef-ab3b-22344d083d2c</t>
  </si>
  <si>
    <t>Сухоцвет Гипсофила, Серо-голубой</t>
  </si>
  <si>
    <t>https://www.lavrpack.ru/local/templates/phoenix_v1/images_cache/thumbs/7c06e03f56faf0fd49146906a8946934.webp?v=1790792811</t>
  </si>
  <si>
    <t>a345270e-bb8e-11ef-ab3b-22344d083d2c#c7301470-bb8e-11ef-ab3b-22344d083d2c</t>
  </si>
  <si>
    <t>Сухоцвет Гипсофила, Фиолетовый</t>
  </si>
  <si>
    <t>https://www.lavrpack.ru/local/templates/phoenix_v1/images_cache/thumbs/1f69e13759bedf6030eee626b4e0daa8.webp?v=1790792811</t>
  </si>
  <si>
    <t>5d60b284-bba5-11ef-ab3b-22344d083d2c#23f2c204-30a4-11f0-ab40-22344d083d2c</t>
  </si>
  <si>
    <t>110798</t>
  </si>
  <si>
    <t>Сухоцвет Гортензия, Белый</t>
  </si>
  <si>
    <t>https://www.lavrpack.ru/local/templates/phoenix_v1/images_cache/thumbs/e737b88d7de626c03d86e643d9817af0.webp?v=1790792811</t>
  </si>
  <si>
    <t>5d60b284-bba5-11ef-ab3b-22344d083d2c#8c2448d6-429d-11f0-ab41-22344d083d2c</t>
  </si>
  <si>
    <t>Сухоцвет Гортензия, Кремовый</t>
  </si>
  <si>
    <t>https://www.lavrpack.ru/local/templates/phoenix_v1/images_cache/thumbs/55db8d6472d29a045f2574db761be143.webp?v=1790792811</t>
  </si>
  <si>
    <t>5d60b284-bba5-11ef-ab3b-22344d083d2c#74245fc5-bba5-11ef-ab3b-22344d083d2c</t>
  </si>
  <si>
    <t>Сухоцвет Гортензия, Нежно-розовый</t>
  </si>
  <si>
    <t>https://www.lavrpack.ru/local/templates/phoenix_v1/images_cache/thumbs/fc9b87b8a66ad17b7084404591e3c423.webp?v=1790792811</t>
  </si>
  <si>
    <t>5d60b284-bba5-11ef-ab3b-22344d083d2c#30cf9663-30a4-11f0-ab40-22344d083d2c</t>
  </si>
  <si>
    <t>Сухоцвет Гортензия, Розовый</t>
  </si>
  <si>
    <t>https://www.lavrpack.ru/local/templates/phoenix_v1/images_cache/thumbs/13d22a8bb0f00998ce16a9548bb75ffd.webp?v=1790792811</t>
  </si>
  <si>
    <t>5d60b284-bba5-11ef-ab3b-22344d083d2c#a0867a53-429d-11f0-ab41-22344d083d2c</t>
  </si>
  <si>
    <t>Сухоцвет Гортензия, Сиреневый</t>
  </si>
  <si>
    <t>https://www.lavrpack.ru/local/templates/phoenix_v1/images_cache/thumbs/41a9a75727353cfe5aa7bb37ff5879db.webp?v=1790792811</t>
  </si>
  <si>
    <t>5d60b284-bba5-11ef-ab3b-22344d083d2c#9cee9c85-4a0e-11f1-ab50-22344d083d2c</t>
  </si>
  <si>
    <t>Сухоцвет Гортензия, Тиффани</t>
  </si>
  <si>
    <t>https://www.lavrpack.ru/local/templates/phoenix_v1/images_cache/thumbs/6b0ebffdaf24f18353f228113b15e16e.webp?v=1790792811</t>
  </si>
  <si>
    <t>2dca6918-3d71-11f1-ab50-22344d083d2c#b6d0dad2-3d71-11f1-ab50-22344d083d2c</t>
  </si>
  <si>
    <t>117944</t>
  </si>
  <si>
    <t>Сухоцвет Краспедия., (FZH003), Красный</t>
  </si>
  <si>
    <t>https://www.lavrpack.ru/local/templates/phoenix_v1/images_cache/thumbs/424a20b27023a4c4fdb77d37cbf57319.webp?v=1790792811</t>
  </si>
  <si>
    <t>2dca6918-3d71-11f1-ab50-22344d083d2c#a97b29a5-3d71-11f1-ab50-22344d083d2c</t>
  </si>
  <si>
    <t>Сухоцвет Краспедия., (FZH003), Натуральный</t>
  </si>
  <si>
    <t>https://www.lavrpack.ru/local/templates/phoenix_v1/images_cache/thumbs/1f990666272b9ba90fbfebbd045d3091.webp?v=1790792811</t>
  </si>
  <si>
    <t>2dca6918-3d71-11f1-ab50-22344d083d2c#0e73819c-581f-11f1-ab50-22344d083d2c</t>
  </si>
  <si>
    <t>Сухоцвет Краспедия., (FZH003), Персик</t>
  </si>
  <si>
    <t>https://www.lavrpack.ru/local/templates/phoenix_v1/images_cache/thumbs/da371e2e2e5e95909e6c29dceee30d34.webp?v=1790792811</t>
  </si>
  <si>
    <t>2dca6918-3d71-11f1-ab50-22344d083d2c#ca40d5f3-3d71-11f1-ab50-22344d083d2c</t>
  </si>
  <si>
    <t>Сухоцвет Краспедия., (FZH003), Сиренево-розовый</t>
  </si>
  <si>
    <t>https://www.lavrpack.ru/local/templates/phoenix_v1/images_cache/thumbs/e7c8b1543c3f6914185d9ec44d9fdf6d.webp?v=1790792811</t>
  </si>
  <si>
    <t>80890876-3d72-11f1-ab50-22344d083d2c#abbabb80-3d72-11f1-ab50-22344d083d2c</t>
  </si>
  <si>
    <t>117953</t>
  </si>
  <si>
    <t>Сухоцвет Лагурус., (FZH005), Желтый</t>
  </si>
  <si>
    <t>https://www.lavrpack.ru/local/templates/phoenix_v1/images_cache/thumbs/54fab9c03bd56ce3df4eab0ef16bb806.webp?v=1790792811</t>
  </si>
  <si>
    <t>80890876-3d72-11f1-ab50-22344d083d2c#c72c7b8a-3d72-11f1-ab50-22344d083d2c</t>
  </si>
  <si>
    <t>Сухоцвет Лагурус., (FZH005), Натуральный</t>
  </si>
  <si>
    <t>https://www.lavrpack.ru/local/templates/phoenix_v1/images_cache/thumbs/b114c8eba0f1d764c9e87a256a2c94ee.webp?v=1790792811</t>
  </si>
  <si>
    <t>80890876-3d72-11f1-ab50-22344d083d2c#8f03100b-3d72-11f1-ab50-22344d083d2c</t>
  </si>
  <si>
    <t>Сухоцвет Лагурус., (FZH005), Небесный</t>
  </si>
  <si>
    <t>https://www.lavrpack.ru/local/templates/phoenix_v1/images_cache/thumbs/327e537592c272ed62fb98c289b22614.webp?v=1790792811</t>
  </si>
  <si>
    <t>80890876-3d72-11f1-ab50-22344d083d2c#a40d7d80-3d72-11f1-ab50-22344d083d2c</t>
  </si>
  <si>
    <t>Сухоцвет Лагурус., (FZH005), Оранжевый</t>
  </si>
  <si>
    <t>https://www.lavrpack.ru/local/templates/phoenix_v1/images_cache/thumbs/554db646b599af62a3989499d6002f4a.webp?v=1790792811</t>
  </si>
  <si>
    <t>80890876-3d72-11f1-ab50-22344d083d2c#b90c5983-3d72-11f1-ab50-22344d083d2c</t>
  </si>
  <si>
    <t>Сухоцвет Лагурус., (FZH005), Розовый</t>
  </si>
  <si>
    <t>https://www.lavrpack.ru/local/templates/phoenix_v1/images_cache/thumbs/02b9c83445bc4ad0da48e988f3e2eb49.webp?v=1790792811</t>
  </si>
  <si>
    <t>80890876-3d72-11f1-ab50-22344d083d2c#9b741d79-3d72-11f1-ab50-22344d083d2c</t>
  </si>
  <si>
    <t>Сухоцвет Лагурус., (FZH005), Сирень</t>
  </si>
  <si>
    <t>https://www.lavrpack.ru/local/templates/phoenix_v1/images_cache/thumbs/ba10b1ab7cbbe71b88c79afc9ab7eba0.webp?v=1790792811</t>
  </si>
  <si>
    <t>80890876-3d72-11f1-ab50-22344d083d2c#c01e9806-3d72-11f1-ab50-22344d083d2c</t>
  </si>
  <si>
    <t>Сухоцвет Лагурус., (FZH005), Фиолетовый</t>
  </si>
  <si>
    <t>https://www.lavrpack.ru/local/templates/phoenix_v1/images_cache/thumbs/12bc2e9641af8f2a779e94adbcd74599.webp?v=1790792811</t>
  </si>
  <si>
    <t>4154f567-3d70-11f1-ab50-22344d083d2c#5723543a-3d70-11f1-ab50-22344d083d2c</t>
  </si>
  <si>
    <t>117942</t>
  </si>
  <si>
    <t>Сухоцвет Листья папоротника., (FZH001), Натуральный</t>
  </si>
  <si>
    <t>https://www.lavrpack.ru/local/templates/phoenix_v1/images_cache/thumbs/abc1118c1b751ba5cd0e0b35009e1fe3.webp?v=1790792811</t>
  </si>
  <si>
    <t>09907e73-3d72-11f1-ab50-22344d083d2c#2a04058e-3d72-11f1-ab50-22344d083d2c</t>
  </si>
  <si>
    <t>117946</t>
  </si>
  <si>
    <t>Сухоцвет Листья Руска., (FZH004), Голубой</t>
  </si>
  <si>
    <t>https://www.lavrpack.ru/local/templates/phoenix_v1/images_cache/thumbs/c9e2db6ca5707dd772d84f01188872e0.webp?v=1790792811</t>
  </si>
  <si>
    <t>09907e73-3d72-11f1-ab50-22344d083d2c#1d3a5e32-3d72-11f1-ab50-22344d083d2c</t>
  </si>
  <si>
    <t>Сухоцвет Листья Руска., (FZH004), Желтый</t>
  </si>
  <si>
    <t>https://www.lavrpack.ru/local/templates/phoenix_v1/images_cache/thumbs/0f825a4f1fd0d77bb34907c4ad38b21c.webp?v=1790792811</t>
  </si>
  <si>
    <t>09907e73-3d72-11f1-ab50-22344d083d2c#3e27858e-3d72-11f1-ab50-22344d083d2c</t>
  </si>
  <si>
    <t>Сухоцвет Листья Руска., (FZH004), Натуральный</t>
  </si>
  <si>
    <t>https://www.lavrpack.ru/local/templates/phoenix_v1/images_cache/thumbs/6e48aadfcf434e2351ddf777ae862d18.webp?v=1790792811</t>
  </si>
  <si>
    <t>09907e73-3d72-11f1-ab50-22344d083d2c#377bd5e8-3d72-11f1-ab50-22344d083d2c</t>
  </si>
  <si>
    <t>Сухоцвет Листья Руска., (FZH004), Оранжевый</t>
  </si>
  <si>
    <t>https://www.lavrpack.ru/local/templates/phoenix_v1/images_cache/thumbs/b9fa851b4fc07233be46379b1c9576dd.webp?v=1790792811</t>
  </si>
  <si>
    <t>09907e73-3d72-11f1-ab50-22344d083d2c#234c36dd-3d72-11f1-ab50-22344d083d2c</t>
  </si>
  <si>
    <t>Сухоцвет Листья Руска., (FZH004), Розовый</t>
  </si>
  <si>
    <t>https://www.lavrpack.ru/local/templates/phoenix_v1/images_cache/thumbs/f2e0a97355caa24d96ab5c1e9f42f64d.webp?v=1790792811</t>
  </si>
  <si>
    <t>09907e73-3d72-11f1-ab50-22344d083d2c#44a01bd0-3d72-11f1-ab50-22344d083d2c</t>
  </si>
  <si>
    <t>Сухоцвет Листья Руска., (FZH004), Фиолетовый</t>
  </si>
  <si>
    <t>https://www.lavrpack.ru/local/templates/phoenix_v1/images_cache/thumbs/792ff6b15bd3d4860c76a9ab05662b4f.webp?v=1790792811</t>
  </si>
  <si>
    <t>905985c8-3d73-11f1-ab50-22344d083d2c#9c65c8c8-3d73-11f1-ab50-22344d083d2c</t>
  </si>
  <si>
    <t>117961</t>
  </si>
  <si>
    <t>Сухоцвет Пампасная трава</t>
  </si>
  <si>
    <t>в уп, (FZH007), Натуральный</t>
  </si>
  <si>
    <t>5шт</t>
  </si>
  <si>
    <t>https://www.lavrpack.ru/local/templates/phoenix_v1/images_cache/thumbs/69bc2f0c6e0b9bdd3044a07e90cf2a25.webp?v=1790792811</t>
  </si>
  <si>
    <t>905985c8-3d73-11f1-ab50-22344d083d2c#ac0a6aca-3d73-11f1-ab50-22344d083d2c</t>
  </si>
  <si>
    <t>в уп, (FZH007), Розовый</t>
  </si>
  <si>
    <t>https://www.lavrpack.ru/local/templates/phoenix_v1/images_cache/thumbs/2a158dbf9b80bff0c04824c0202fb4fe.webp?v=1790792811</t>
  </si>
  <si>
    <t>11420648-3d73-11f1-ab50-22344d083d2c#c5296937-580b-11f1-ab50-22344d083d2c</t>
  </si>
  <si>
    <t>117957</t>
  </si>
  <si>
    <t>Сухоцвет Пампасная трава 65-75см., (FZH006), Голубой</t>
  </si>
  <si>
    <t>https://www.lavrpack.ru/local/templates/phoenix_v1/images_cache/thumbs/7fefafdf351356674df058a24e82b479.webp?v=1790792811</t>
  </si>
  <si>
    <t>11420648-3d73-11f1-ab50-22344d083d2c#27c24d20-3d73-11f1-ab50-22344d083d2c</t>
  </si>
  <si>
    <t>Сухоцвет Пампасная трава 65-75см., (FZH006), Желтый</t>
  </si>
  <si>
    <t>https://www.lavrpack.ru/local/templates/phoenix_v1/images_cache/thumbs/90c9fc8506ef46b6638ad617e8f7803a.webp?v=1790792811</t>
  </si>
  <si>
    <t>11420648-3d73-11f1-ab50-22344d083d2c#5f1ef0f4-3f25-11f1-ab50-22344d083d2c</t>
  </si>
  <si>
    <t>Сухоцвет Пампасная трава 65-75см., (FZH006), Натуральный</t>
  </si>
  <si>
    <t>https://www.lavrpack.ru/local/templates/phoenix_v1/images_cache/thumbs/24c529b3fed864e596376e0ee9ac7dda.webp?v=1790792811</t>
  </si>
  <si>
    <t>11420648-3d73-11f1-ab50-22344d083d2c#2e44e2c7-3d73-11f1-ab50-22344d083d2c</t>
  </si>
  <si>
    <t>Сухоцвет Пампасная трава 65-75см., (FZH006), Розовый</t>
  </si>
  <si>
    <t>https://www.lavrpack.ru/local/templates/phoenix_v1/images_cache/thumbs/ead3267372ee91f95846d3e44580d04d.webp?v=1790792811</t>
  </si>
  <si>
    <t>11420648-3d73-11f1-ab50-22344d083d2c#3d9083f7-3d73-11f1-ab50-22344d083d2c</t>
  </si>
  <si>
    <t>Сухоцвет Пампасная трава 65-75см., (FZH006), Фиолетовый</t>
  </si>
  <si>
    <t>https://www.lavrpack.ru/local/templates/phoenix_v1/images_cache/thumbs/4c93e7a4c2ddcf90cac215315e992ff1.webp?v=1790792811</t>
  </si>
  <si>
    <t>79a721be-3e4f-11f1-ab50-22344d083d2c#86ac129c-3e4f-11f1-ab50-22344d083d2c</t>
  </si>
  <si>
    <t>118073</t>
  </si>
  <si>
    <t>(FZH008), Изумрудный</t>
  </si>
  <si>
    <t>150см.,</t>
  </si>
  <si>
    <t>https://www.lavrpack.ru/local/templates/phoenix_v1/images_cache/thumbs/671fd1816cfd6a556b128323cf20352f.webp?v=1790792811</t>
  </si>
  <si>
    <t>79a721be-3e4f-11f1-ab50-22344d083d2c#ed9ebead-3f21-11f1-ab50-22344d083d2c</t>
  </si>
  <si>
    <t>(FZH008), Красный</t>
  </si>
  <si>
    <t>https://www.lavrpack.ru/local/templates/phoenix_v1/images_cache/thumbs/f95ed5f15b4157a574458d21b15b97b2.webp?v=1790792811</t>
  </si>
  <si>
    <t>acc0b06c-3d70-11f1-ab50-22344d083d2c#ccfb4fa7-3d70-11f1-ab50-22344d083d2c</t>
  </si>
  <si>
    <t>117943</t>
  </si>
  <si>
    <t>Сухоцвет Фалярис., (FZH002), Голубой</t>
  </si>
  <si>
    <t>https://www.lavrpack.ru/local/templates/phoenix_v1/images_cache/thumbs/aabec02cb2754beac40acfc436a7006b.webp?v=1790792811</t>
  </si>
  <si>
    <t>acc0b06c-3d70-11f1-ab50-22344d083d2c#e19df875-3d70-11f1-ab50-22344d083d2c</t>
  </si>
  <si>
    <t>Сухоцвет Фалярис., (FZH002), Красный</t>
  </si>
  <si>
    <t>https://www.lavrpack.ru/local/templates/phoenix_v1/images_cache/thumbs/bbad5c1c6074f30237bf74a44e4df7d1.webp?v=1790792811</t>
  </si>
  <si>
    <t>acc0b06c-3d70-11f1-ab50-22344d083d2c#d3947203-3d70-11f1-ab50-22344d083d2c</t>
  </si>
  <si>
    <t>Сухоцвет Фалярис., (FZH002), Натуральный</t>
  </si>
  <si>
    <t>https://www.lavrpack.ru/local/templates/phoenix_v1/images_cache/thumbs/b768ebfaf1332eb21144f90e3f9a98bc.webp?v=1790792811</t>
  </si>
  <si>
    <t>acc0b06c-3d70-11f1-ab50-22344d083d2c#c6a67ad5-3d70-11f1-ab50-22344d083d2c</t>
  </si>
  <si>
    <t>Сухоцвет Фалярис., (FZH002), Розовый</t>
  </si>
  <si>
    <t>https://www.lavrpack.ru/local/templates/phoenix_v1/images_cache/thumbs/3df8bef7c6bb821390d02d71b504b63a.webp?v=1790792811</t>
  </si>
  <si>
    <t>acc0b06c-3d70-11f1-ab50-22344d083d2c#c08f6ce8-3d70-11f1-ab50-22344d083d2c</t>
  </si>
  <si>
    <t>Сухоцвет Фалярис., (FZH002), Синий</t>
  </si>
  <si>
    <t>https://www.lavrpack.ru/local/templates/phoenix_v1/images_cache/thumbs/fa814650f42236395d50c331befec806.webp?v=1790792811</t>
  </si>
  <si>
    <t>acc0b06c-3d70-11f1-ab50-22344d083d2c#eefc8a52-3d70-11f1-ab50-22344d083d2c</t>
  </si>
  <si>
    <t>Сухоцвет Фалярис., (FZH002), Ярко-розовый</t>
  </si>
  <si>
    <t>https://www.lavrpack.ru/local/templates/phoenix_v1/images_cache/thumbs/b9a00b699cd9d165336de7a592535683.webp?v=1790792811</t>
  </si>
  <si>
    <t>852973b6-139d-11f0-ab40-22344d083d2c#94908655-139d-11f0-ab40-22344d083d2c</t>
  </si>
  <si>
    <t>112067</t>
  </si>
  <si>
    <t>Сухоцветы стабилизированные "Верба" H80 см, набор (10шт), Желтый</t>
  </si>
  <si>
    <t>https://www.lavrpack.ru/local/templates/phoenix_v1/images_cache/thumbs/6a060e0b3ab2b79a8418d12de300e47f.webp?v=1790792811</t>
  </si>
  <si>
    <t>aae3940b-7f2a-11ec-b73f-0018e40a3af2</t>
  </si>
  <si>
    <t>32370</t>
  </si>
  <si>
    <t>Украшение натуральное</t>
  </si>
  <si>
    <t>Листок, Китай</t>
  </si>
  <si>
    <t>https://www.lavrpack.ru/local/templates/phoenix_v1/images_cache/thumbs/ce75ec2a6b2633166adbdc8cd64b4587.webp?v=1790832077</t>
  </si>
  <si>
    <t>8cbe6a18-7f2a-11ec-b73f-0018e40a3af2</t>
  </si>
  <si>
    <t>32367</t>
  </si>
  <si>
    <t>Лотос (5шт.)</t>
  </si>
  <si>
    <t>https://www.lavrpack.ru/local/templates/phoenix_v1/images_cache/thumbs/d16ffb927967f48955f5cc4cd7063cee.webp?v=1790832077</t>
  </si>
  <si>
    <t>5c25bbaf-5821-11f1-ab50-22344d083d2c#73406035-5821-11f1-ab50-22344d083d2c</t>
  </si>
  <si>
    <t>118442</t>
  </si>
  <si>
    <t>Хлопок</t>
  </si>
  <si>
    <t>CO201, Розовый</t>
  </si>
  <si>
    <t>5см×24см.,</t>
  </si>
  <si>
    <t>https://www.lavrpack.ru/local/templates/phoenix_v1/images_cache/thumbs/531fb51de60f54d40526506d61d8e641.webp?v=1790792811</t>
  </si>
  <si>
    <t>5c25bbaf-5821-11f1-ab50-22344d083d2c#7948df0a-5821-11f1-ab50-22344d083d2c</t>
  </si>
  <si>
    <t>CO201, Крем</t>
  </si>
  <si>
    <t>https://www.lavrpack.ru/local/templates/phoenix_v1/images_cache/thumbs/b4ef19859516bb2d757dcbc44286ac1c.webp?v=1790792811</t>
  </si>
  <si>
    <t>Новый Год — 109 поз.</t>
  </si>
  <si>
    <t>c7a0d0f8-6431-11ee-bc2f-00e01a6800eb</t>
  </si>
  <si>
    <t>104315</t>
  </si>
  <si>
    <t>Венок новогодний с бантом, Z-21B01N-20</t>
  </si>
  <si>
    <t>https://www.lavrpack.ru/local/templates/phoenix_v1/images_cache/thumbs/0fdb9fab87adb9f881a6b01d88b955e0.webp?v=1790832077</t>
  </si>
  <si>
    <t>b7370913-6408-11ee-bc2f-00e01a6800eb#c9376dfb-6408-11ee-bc2f-00e01a6800eb</t>
  </si>
  <si>
    <t>104291</t>
  </si>
  <si>
    <t>Венок рождественский с декором., Z-361201GL, Z-361202GL, Золото</t>
  </si>
  <si>
    <t>https://www.lavrpack.ru/local/templates/phoenix_v1/images_cache/thumbs/b770da06c8078abfa7f8c7e1f988500f.webp?v=1790792811</t>
  </si>
  <si>
    <t>b7370913-6408-11ee-bc2f-00e01a6800eb#d5361eb8-6408-11ee-bc2f-00e01a6800eb</t>
  </si>
  <si>
    <t>Венок рождественский с декором., Z-361201GL, Z-361202GL, Красный</t>
  </si>
  <si>
    <t>https://www.lavrpack.ru/local/templates/phoenix_v1/images_cache/thumbs/4b651b60992aeac7bc1f36576613312b.webp?v=1790832077</t>
  </si>
  <si>
    <t>1803a6db-6433-11ee-bc2f-00e01a6800eb</t>
  </si>
  <si>
    <t>104318</t>
  </si>
  <si>
    <t>Венок рождественский с шишками, Z-21B04N-4</t>
  </si>
  <si>
    <t>https://www.lavrpack.ru/local/templates/phoenix_v1/images_cache/thumbs/e931e31817b9625c55a4c17e1c5e279a.webp?v=1790832077</t>
  </si>
  <si>
    <t>bdff3ce8-6432-11ee-bc2f-00e01a6800eb</t>
  </si>
  <si>
    <t>104317</t>
  </si>
  <si>
    <t>Венок рождественский со снеговиком, Z-408018</t>
  </si>
  <si>
    <t>https://www.lavrpack.ru/local/templates/phoenix_v1/images_cache/thumbs/aa1d4853b051b3ee226199fa9ea6e490.webp?v=1790832077</t>
  </si>
  <si>
    <t>2bea4a66-923a-11f0-ab48-22344d083d2c#390ac831-923a-11f0-ab48-22344d083d2c</t>
  </si>
  <si>
    <t>114828</t>
  </si>
  <si>
    <t>Венок рождественский</t>
  </si>
  <si>
    <t>(Z-25A01N/10)</t>
  </si>
  <si>
    <t>40см</t>
  </si>
  <si>
    <t>https://www.lavrpack.ru/local/templates/phoenix_v1/images_cache/thumbs/49f26f40363c23f43002163767cea853.webp?v=1790792811</t>
  </si>
  <si>
    <t>a9e28b15-640a-11ee-bc2f-00e01a6800eb#be720b55-640b-11ee-bc2f-00e01a6800eb</t>
  </si>
  <si>
    <t>104293</t>
  </si>
  <si>
    <t>Венок рождественский., Z-21B03N-3, EL-22A05N-4, EL-22A02N-5, С клетчатым бантом</t>
  </si>
  <si>
    <t>https://www.lavrpack.ru/local/templates/phoenix_v1/images_cache/thumbs/9c85d602bd3a499a394f152f286a9b31.webp?v=1790832077</t>
  </si>
  <si>
    <t>a9e28b15-640a-11ee-bc2f-00e01a6800eb#c8113ffc-640a-11ee-bc2f-00e01a6800eb</t>
  </si>
  <si>
    <t>Венок рождественский., Z-21B03N-3, EL-22A05N-4, EL-22A02N-5, С красными бантами</t>
  </si>
  <si>
    <t>https://www.lavrpack.ru/local/templates/phoenix_v1/images_cache/thumbs/8b6d4eae8b636dbcf2b92bd2257f939c.webp?v=1790792811</t>
  </si>
  <si>
    <t>a9e28b15-640a-11ee-bc2f-00e01a6800eb#b609b579-640a-11ee-bc2f-00e01a6800eb</t>
  </si>
  <si>
    <t>Венок рождественский., Z-21B03N-3, EL-22A05N-4, EL-22A02N-5, С красными ягодами</t>
  </si>
  <si>
    <t>https://www.lavrpack.ru/local/templates/phoenix_v1/images_cache/thumbs/3de27fbde7aef757a4ad2c3722666010.webp?v=1790832077</t>
  </si>
  <si>
    <t>bd3bbb44-7f2a-11ec-b73f-0018e40a3af2</t>
  </si>
  <si>
    <t>35855</t>
  </si>
  <si>
    <t>Ветка</t>
  </si>
  <si>
    <t>еловая искуственная 30 см</t>
  </si>
  <si>
    <t>https://www.lavrpack.ru/local/templates/phoenix_v1/images_cache/thumbs/569a7ab61d73425f97aa609ce283cd76.webp?v=1790832077</t>
  </si>
  <si>
    <t>54e55c60-6431-11ee-bc2f-00e01a6800eb</t>
  </si>
  <si>
    <t>104314</t>
  </si>
  <si>
    <t>Ветка декоративная</t>
  </si>
  <si>
    <t>CX-A23001A-15</t>
  </si>
  <si>
    <t>45см,</t>
  </si>
  <si>
    <t>https://www.lavrpack.ru/local/templates/phoenix_v1/images_cache/thumbs/f7c5f31ff4380099f350faf93663ae56.webp?v=1790832077</t>
  </si>
  <si>
    <t>ebdc29b1-642f-11ee-bc2f-00e01a6800eb</t>
  </si>
  <si>
    <t>104312</t>
  </si>
  <si>
    <t>ZL-22110</t>
  </si>
  <si>
    <t>https://www.lavrpack.ru/local/templates/phoenix_v1/images_cache/thumbs/758ffa42cbb70fb24828d423fca1441a.webp?v=1790832077</t>
  </si>
  <si>
    <t>9c448045-6426-11ee-bc2f-00e01a6800eb</t>
  </si>
  <si>
    <t>104311</t>
  </si>
  <si>
    <t>Z-21B04N-9</t>
  </si>
  <si>
    <t>80см,</t>
  </si>
  <si>
    <t>https://www.lavrpack.ru/local/templates/phoenix_v1/images_cache/thumbs/c4ccf0191e9764069ce643c35a100997.webp?v=1790832077</t>
  </si>
  <si>
    <t>92f1e057-9236-11f0-ab48-22344d083d2c#cd1df618-9237-11f0-ab48-22344d083d2c</t>
  </si>
  <si>
    <t>114826</t>
  </si>
  <si>
    <t>Ветка новогодняя декоративная</t>
  </si>
  <si>
    <t>(FD2023-262)</t>
  </si>
  <si>
    <t>23см</t>
  </si>
  <si>
    <t>https://www.lavrpack.ru/local/templates/phoenix_v1/images_cache/thumbs/e59286ecd1eb3b59540e6a689dd5afb4.webp?v=1790832077</t>
  </si>
  <si>
    <t>92f1e057-9236-11f0-ab48-22344d083d2c#da21fec2-9237-11f0-ab48-22344d083d2c</t>
  </si>
  <si>
    <t>(FD2024-76C)</t>
  </si>
  <si>
    <t>26см</t>
  </si>
  <si>
    <t>https://www.lavrpack.ru/local/templates/phoenix_v1/images_cache/thumbs/4f766a5d083d2c4d5c07b574b94b037f.webp?v=1790792811</t>
  </si>
  <si>
    <t>92f1e057-9236-11f0-ab48-22344d083d2c#97db8124-9237-11f0-ab48-22344d083d2c</t>
  </si>
  <si>
    <t>(FD2024-81C)</t>
  </si>
  <si>
    <t>28см</t>
  </si>
  <si>
    <t>https://www.lavrpack.ru/local/templates/phoenix_v1/images_cache/thumbs/1f0878367b22d9ade5b4b3cbfe9ebf3a.webp?v=1790832077</t>
  </si>
  <si>
    <t>92f1e057-9236-11f0-ab48-22344d083d2c#8c8edde3-9237-11f0-ab48-22344d083d2c</t>
  </si>
  <si>
    <t>(24C-6149 L1T-4T) микс</t>
  </si>
  <si>
    <t>30см</t>
  </si>
  <si>
    <t>https://www.lavrpack.ru/local/templates/phoenix_v1/images_cache/thumbs/fc9b5effe8fba4a82d313523457dcfb6.webp?v=1790832077</t>
  </si>
  <si>
    <t>92f1e057-9236-11f0-ab48-22344d083d2c#eb124a31-9237-11f0-ab48-22344d083d2c</t>
  </si>
  <si>
    <t>(FD2024-106C)</t>
  </si>
  <si>
    <t>32см</t>
  </si>
  <si>
    <t>https://www.lavrpack.ru/local/templates/phoenix_v1/images_cache/thumbs/1799a40c5e14df7f7315da9289f467a1.webp?v=1790832077</t>
  </si>
  <si>
    <t>92f1e057-9236-11f0-ab48-22344d083d2c#f153765e-9237-11f0-ab48-22344d083d2c</t>
  </si>
  <si>
    <t>(FD2024-140C)</t>
  </si>
  <si>
    <t>34см</t>
  </si>
  <si>
    <t>https://www.lavrpack.ru/local/templates/phoenix_v1/images_cache/thumbs/724708d196faa1dccf2906366f09b9f6.webp?v=1790832077</t>
  </si>
  <si>
    <t>92f1e057-9236-11f0-ab48-22344d083d2c#c0aa1f38-9237-11f0-ab48-22344d083d2c</t>
  </si>
  <si>
    <t>(FD2024-06C)</t>
  </si>
  <si>
    <t>35см</t>
  </si>
  <si>
    <t>https://www.lavrpack.ru/local/templates/phoenix_v1/images_cache/thumbs/c6bf9f84697e47fca9f3dcaa28937bbb.webp?v=1790832077</t>
  </si>
  <si>
    <t>92f1e057-9236-11f0-ab48-22344d083d2c#a1c3f7ae-9237-11f0-ab48-22344d083d2c</t>
  </si>
  <si>
    <t>(FD2024-101C)</t>
  </si>
  <si>
    <t>https://www.lavrpack.ru/local/templates/phoenix_v1/images_cache/thumbs/1ce049041c9b284b2ecef6f85c6a10d8.webp?v=1790832077</t>
  </si>
  <si>
    <t>92f1e057-9236-11f0-ab48-22344d083d2c#b25a1130-9237-11f0-ab48-22344d083d2c</t>
  </si>
  <si>
    <t>(FD2024-138C)</t>
  </si>
  <si>
    <t>38см</t>
  </si>
  <si>
    <t>https://www.lavrpack.ru/local/templates/phoenix_v1/images_cache/thumbs/49e01e22034a35c2e853103103ad0e91.webp?v=1790832077</t>
  </si>
  <si>
    <t>92f1e057-9236-11f0-ab48-22344d083d2c#f7620528-9237-11f0-ab48-22344d083d2c</t>
  </si>
  <si>
    <t>(FD2024-43C)</t>
  </si>
  <si>
    <t>60см</t>
  </si>
  <si>
    <t>https://www.lavrpack.ru/local/templates/phoenix_v1/images_cache/thumbs/15add71690ff62d8ea4cd829659ab4fe.webp?v=1790832077</t>
  </si>
  <si>
    <t>92f1e057-9236-11f0-ab48-22344d083d2c#03809942-9238-11f0-ab48-22344d083d2c</t>
  </si>
  <si>
    <t>(FD2022-13)</t>
  </si>
  <si>
    <t>70см</t>
  </si>
  <si>
    <t>https://www.lavrpack.ru/local/templates/phoenix_v1/images_cache/thumbs/dd1c71158b55fc840a771f8c4e2c457a.webp?v=1790832077</t>
  </si>
  <si>
    <t>aae39420-7f2a-11ec-b73f-0018e40a3af2</t>
  </si>
  <si>
    <t>32455</t>
  </si>
  <si>
    <t>Елочка</t>
  </si>
  <si>
    <t>Набор клеящихся, Китай</t>
  </si>
  <si>
    <t>https://www.lavrpack.ru/local/templates/phoenix_v1/images_cache/thumbs/1acbf9440175c330582e9476265313b1.webp?v=1790832077</t>
  </si>
  <si>
    <t>3189d6a4-7f2b-11ec-b73f-0018e40a3af2</t>
  </si>
  <si>
    <t>53924</t>
  </si>
  <si>
    <t>Ель</t>
  </si>
  <si>
    <t>Россия</t>
  </si>
  <si>
    <t>Заснеженная"Премиум" 240см</t>
  </si>
  <si>
    <t>https://www.lavrpack.ru/local/templates/phoenix_v1/images_cache/thumbs/ef418cfa6903671426013a2ed985b489.webp?v=1790832077</t>
  </si>
  <si>
    <t>3189d69f-7f2b-11ec-b73f-0018e40a3af2</t>
  </si>
  <si>
    <t>53925</t>
  </si>
  <si>
    <t>Классическая 150см</t>
  </si>
  <si>
    <t>https://www.lavrpack.ru/local/templates/phoenix_v1/images_cache/thumbs/37123f704bf94eeba53347958f99f897.webp?v=1790832077</t>
  </si>
  <si>
    <t>ababe740-7f2b-11ec-b73f-0018e40a3af2</t>
  </si>
  <si>
    <t>53926</t>
  </si>
  <si>
    <t>Классическая 180см</t>
  </si>
  <si>
    <t>https://www.lavrpack.ru/local/templates/phoenix_v1/images_cache/thumbs/363861c8d550e948c4a2f65be7bb401d.webp?v=1790832077</t>
  </si>
  <si>
    <t>a3dd2f76-7f2e-11ec-b73f-0018e40a3af2</t>
  </si>
  <si>
    <t>53927</t>
  </si>
  <si>
    <t>Олимпийская Зеленая 100см</t>
  </si>
  <si>
    <t>https://www.lavrpack.ru/local/templates/phoenix_v1/images_cache/thumbs/66a84176b446fedb03ce4876fbdde564.webp?v=1790832077</t>
  </si>
  <si>
    <t>88965060-9235-11f0-ab48-22344d083d2c#8eccb2c1-9235-11f0-ab48-22344d083d2c</t>
  </si>
  <si>
    <t>114825</t>
  </si>
  <si>
    <t>Ель декоративная</t>
  </si>
  <si>
    <t>https://www.lavrpack.ru/local/templates/phoenix_v1/images_cache/thumbs/4f0b026b412d60125ee46ec4bc32d9e1.webp?v=1790792811</t>
  </si>
  <si>
    <t>4dad9dcb-4dea-11ed-8758-00e01a6800eb</t>
  </si>
  <si>
    <t>76197</t>
  </si>
  <si>
    <t>Ель искусственная</t>
  </si>
  <si>
    <t>темно-зеленая</t>
  </si>
  <si>
    <t>"Валерия" 1,90м</t>
  </si>
  <si>
    <t>https://www.lavrpack.ru/local/templates/phoenix_v1/images_cache/thumbs/4b6ac73851d5015678a8965ea4d5ab0d.webp?v=1790832077</t>
  </si>
  <si>
    <t>a6bf057c-4deb-11ed-8758-00e01a6800eb</t>
  </si>
  <si>
    <t>76198</t>
  </si>
  <si>
    <t>зеленая</t>
  </si>
  <si>
    <t>"Дакота" 1,50м</t>
  </si>
  <si>
    <t>https://www.lavrpack.ru/local/templates/phoenix_v1/images_cache/thumbs/847a8ae20cbaa57330b925fddf1d8b5c.webp?v=1790792811</t>
  </si>
  <si>
    <t>077a6628-4dee-11ed-8758-00e01a6800eb</t>
  </si>
  <si>
    <t>76199</t>
  </si>
  <si>
    <t>"Дакота" 1,80м</t>
  </si>
  <si>
    <t>https://www.lavrpack.ru/local/templates/phoenix_v1/images_cache/thumbs/d06b8c0cc89400013a42b1278dce9dd4.webp?v=1790792811</t>
  </si>
  <si>
    <t>28eb5d94-4dee-11ed-8758-00e01a6800eb</t>
  </si>
  <si>
    <t>76200</t>
  </si>
  <si>
    <t>зеленая (с игрушками)</t>
  </si>
  <si>
    <t>"Дакота" 2,10м</t>
  </si>
  <si>
    <t>https://www.lavrpack.ru/local/templates/phoenix_v1/images_cache/thumbs/00ea01516a78bf2f7319afeb04deb82c.webp?v=1790832077</t>
  </si>
  <si>
    <t>4c9fdb33-4dee-11ed-8758-00e01a6800eb</t>
  </si>
  <si>
    <t>76201</t>
  </si>
  <si>
    <t>"Елена" 1,50м</t>
  </si>
  <si>
    <t>https://www.lavrpack.ru/local/templates/phoenix_v1/images_cache/thumbs/16020c76161fcf75c7ae45a4313f55ca.webp?v=1790792811</t>
  </si>
  <si>
    <t>70e5b30a-4dee-11ed-8758-00e01a6800eb</t>
  </si>
  <si>
    <t>76202</t>
  </si>
  <si>
    <t>"Елена" 1,80м</t>
  </si>
  <si>
    <t>https://www.lavrpack.ru/local/templates/phoenix_v1/images_cache/thumbs/d158e55fa20ae3dbc2c71311f1f145e8.webp?v=1790792811</t>
  </si>
  <si>
    <t>9f58cd9f-4dee-11ed-8758-00e01a6800eb</t>
  </si>
  <si>
    <t>76204</t>
  </si>
  <si>
    <t>заснеженная</t>
  </si>
  <si>
    <t>"Кристина" 1,80м</t>
  </si>
  <si>
    <t>https://www.lavrpack.ru/local/templates/phoenix_v1/images_cache/thumbs/e497a1eb048f0b4055567dbd34fcec5f.webp?v=1790792811</t>
  </si>
  <si>
    <t>ccc4efba-4dee-11ed-8758-00e01a6800eb</t>
  </si>
  <si>
    <t>76205</t>
  </si>
  <si>
    <t>"Кристина" 2,10м</t>
  </si>
  <si>
    <t>https://www.lavrpack.ru/local/templates/phoenix_v1/images_cache/thumbs/bd5a79fdd3b9358ac9761fcfcb5cefe1.webp?v=1790792811</t>
  </si>
  <si>
    <t>0847f2d5-4def-11ed-8758-00e01a6800eb</t>
  </si>
  <si>
    <t>76206</t>
  </si>
  <si>
    <t>"Мендоза с инеем" 1,83м</t>
  </si>
  <si>
    <t>https://www.lavrpack.ru/local/templates/phoenix_v1/images_cache/thumbs/be20e12ae5be95ac065756751fd12fee.webp?v=1790832077</t>
  </si>
  <si>
    <t>3b0fa2c0-4def-11ed-8758-00e01a6800eb</t>
  </si>
  <si>
    <t>76207</t>
  </si>
  <si>
    <t>"Франклин" 1,83м. (с игрушками)</t>
  </si>
  <si>
    <t>https://www.lavrpack.ru/local/templates/phoenix_v1/images_cache/thumbs/050a8ef48686948a0826f3ce694ae895.webp?v=1790832077</t>
  </si>
  <si>
    <t>7dbffe56-4def-11ed-8758-00e01a6800eb</t>
  </si>
  <si>
    <t>76208</t>
  </si>
  <si>
    <t>"Элегия" зеленая со светлыми побегами, 1,80м</t>
  </si>
  <si>
    <t>https://www.lavrpack.ru/local/templates/phoenix_v1/images_cache/thumbs/1ce51fe3adbab2a26b63a0af85703b41.webp?v=1790792811</t>
  </si>
  <si>
    <t>a28fc6c4-4def-11ed-8758-00e01a6800eb</t>
  </si>
  <si>
    <t>76210</t>
  </si>
  <si>
    <t>"Элегия" зеленая со светлыми побегами, 2,10м</t>
  </si>
  <si>
    <t>https://www.lavrpack.ru/local/templates/phoenix_v1/images_cache/thumbs/e1021acef61e5379785d82d25ab096df.webp?v=1790792811</t>
  </si>
  <si>
    <t>f46e8297-6443-11ee-bc2f-00e01a6800eb</t>
  </si>
  <si>
    <t>104350</t>
  </si>
  <si>
    <t>Ель искусственная заснеженная с декором</t>
  </si>
  <si>
    <t>SYCT72-1</t>
  </si>
  <si>
    <t>150см,</t>
  </si>
  <si>
    <t>https://www.lavrpack.ru/local/templates/phoenix_v1/images_cache/thumbs/223111d4b8325ba9ecd97de375f41fe9.webp?v=1790792811</t>
  </si>
  <si>
    <t>24693dc7-6444-11ee-bc2f-00e01a6800eb</t>
  </si>
  <si>
    <t>104351</t>
  </si>
  <si>
    <t>SYCT72-2</t>
  </si>
  <si>
    <t>180см,</t>
  </si>
  <si>
    <t>https://www.lavrpack.ru/local/templates/phoenix_v1/images_cache/thumbs/eef5e6e12c089b7b62765ab6760e4dda.webp?v=1790792811</t>
  </si>
  <si>
    <t>5495fa26-6444-11ee-bc2f-00e01a6800eb</t>
  </si>
  <si>
    <t>104352</t>
  </si>
  <si>
    <t>SYCT72-3</t>
  </si>
  <si>
    <t>210см,</t>
  </si>
  <si>
    <t>https://www.lavrpack.ru/local/templates/phoenix_v1/images_cache/thumbs/b5d3a4f8ffadb8402937efc36d404dff.webp?v=1790792811</t>
  </si>
  <si>
    <t>27847a05-6443-11ee-bc2f-00e01a6800eb</t>
  </si>
  <si>
    <t>104345</t>
  </si>
  <si>
    <t>Ель искусственная новогодняя</t>
  </si>
  <si>
    <t>SYCT02-4</t>
  </si>
  <si>
    <t>120см,</t>
  </si>
  <si>
    <t>https://www.lavrpack.ru/local/templates/phoenix_v1/images_cache/thumbs/e54ae32903fa03fa3c89518bdc913953.webp?v=1790792811</t>
  </si>
  <si>
    <t>57f89cdd-6443-11ee-bc2f-00e01a6800eb</t>
  </si>
  <si>
    <t>104346</t>
  </si>
  <si>
    <t>SYCT02-5</t>
  </si>
  <si>
    <t>https://www.lavrpack.ru/local/templates/phoenix_v1/images_cache/thumbs/6b83d598422504801a3c6da0b8aebd00.webp?v=1790792811</t>
  </si>
  <si>
    <t>94150eb2-6443-11ee-bc2f-00e01a6800eb</t>
  </si>
  <si>
    <t>104347</t>
  </si>
  <si>
    <t>SYCT02-6</t>
  </si>
  <si>
    <t>https://www.lavrpack.ru/local/templates/phoenix_v1/images_cache/thumbs/bcd99bef4cff001de38c419320acce32.webp?v=1790792811</t>
  </si>
  <si>
    <t>a6320b25-6443-11ee-bc2f-00e01a6800eb</t>
  </si>
  <si>
    <t>104348</t>
  </si>
  <si>
    <t>SYCT02-7</t>
  </si>
  <si>
    <t>https://www.lavrpack.ru/local/templates/phoenix_v1/images_cache/thumbs/d2bae478396371c0726eb0f942c8f507.webp?v=1790792811</t>
  </si>
  <si>
    <t>ca6e5b80-6443-11ee-bc2f-00e01a6800eb</t>
  </si>
  <si>
    <t>104349</t>
  </si>
  <si>
    <t>SYCT02-8</t>
  </si>
  <si>
    <t>240см,</t>
  </si>
  <si>
    <t>https://www.lavrpack.ru/local/templates/phoenix_v1/images_cache/thumbs/9fe5057db58c875484a5982eaa979869.webp?v=1790792811</t>
  </si>
  <si>
    <t>11278910-9222-11f0-ab48-22344d083d2c#2b68e70d-9222-11f0-ab48-22344d083d2c</t>
  </si>
  <si>
    <t>114816</t>
  </si>
  <si>
    <t>Кукла Ангел</t>
  </si>
  <si>
    <t>(белый)</t>
  </si>
  <si>
    <t>20см×16см</t>
  </si>
  <si>
    <t>https://www.lavrpack.ru/local/templates/phoenix_v1/images_cache/thumbs/50b03531c50cc3f07bbcf0f553f49f66.webp?v=1790792811</t>
  </si>
  <si>
    <t>11278910-9222-11f0-ab48-22344d083d2c#53a39a1d-9222-11f0-ab48-22344d083d2c</t>
  </si>
  <si>
    <t>(крем)</t>
  </si>
  <si>
    <t>https://www.lavrpack.ru/local/templates/phoenix_v1/images_cache/thumbs/65df033745e0866081d3f5837d69c080.webp?v=1790792811</t>
  </si>
  <si>
    <t>11278910-9222-11f0-ab48-22344d083d2c#1f14ec71-9222-11f0-ab48-22344d083d2c</t>
  </si>
  <si>
    <t>(красный)</t>
  </si>
  <si>
    <t>https://www.lavrpack.ru/local/templates/phoenix_v1/images_cache/thumbs/a02a1e582012496257c18f58be420062.webp?v=1790792811</t>
  </si>
  <si>
    <t>11278910-9222-11f0-ab48-22344d083d2c#4d8ca06f-9222-11f0-ab48-22344d083d2c</t>
  </si>
  <si>
    <t>(серый)</t>
  </si>
  <si>
    <t>https://www.lavrpack.ru/local/templates/phoenix_v1/images_cache/thumbs/ca957a2a67338e4a229418468daa5b63.webp?v=1790792811</t>
  </si>
  <si>
    <t>11278910-9222-11f0-ab48-22344d083d2c#d3a516ba-9222-11f0-ab48-22344d083d2c</t>
  </si>
  <si>
    <t>25см×19см</t>
  </si>
  <si>
    <t>https://www.lavrpack.ru/local/templates/phoenix_v1/images_cache/thumbs/b1441a07f67db1a65e97a95e0abcdf83.webp?v=1790792811</t>
  </si>
  <si>
    <t>11278910-9222-11f0-ab48-22344d083d2c#cc2e1d46-9222-11f0-ab48-22344d083d2c</t>
  </si>
  <si>
    <t>https://www.lavrpack.ru/local/templates/phoenix_v1/images_cache/thumbs/1f8f29a2d3878147a6d66f1cf71930bc.webp?v=1790792811</t>
  </si>
  <si>
    <t>11278910-9222-11f0-ab48-22344d083d2c#c618b340-9222-11f0-ab48-22344d083d2c</t>
  </si>
  <si>
    <t>https://www.lavrpack.ru/local/templates/phoenix_v1/images_cache/thumbs/ba051c66f522f0a01149edd3d61f64ee.webp?v=1790792811</t>
  </si>
  <si>
    <t>11278910-9222-11f0-ab48-22344d083d2c#e065425c-9222-11f0-ab48-22344d083d2c</t>
  </si>
  <si>
    <t>https://www.lavrpack.ru/local/templates/phoenix_v1/images_cache/thumbs/589ee3b2ac356f0de5e9531372b6facd.webp?v=1790792811</t>
  </si>
  <si>
    <t>0a9829a5-641d-11ee-bc2f-00e01a6800eb#46a704d9-641d-11ee-bc2f-00e01a6800eb</t>
  </si>
  <si>
    <t>104304</t>
  </si>
  <si>
    <t>Набор елочные шары 5*11,6*29см (SDQ023/SDQ024), Белый</t>
  </si>
  <si>
    <t>https://www.lavrpack.ru/local/templates/phoenix_v1/images_cache/thumbs/f7446eae836f91bd94b3489b205a4e8a.webp?v=1790832077</t>
  </si>
  <si>
    <t>0a9829a5-641d-11ee-bc2f-00e01a6800eb#4cab1fbe-641d-11ee-bc2f-00e01a6800eb</t>
  </si>
  <si>
    <t>Набор елочные шары 5*11,6*29см (SDQ023/SDQ024), Серебро</t>
  </si>
  <si>
    <t>https://www.lavrpack.ru/local/templates/phoenix_v1/images_cache/thumbs/7c4535ce7f70562875313bf962b7266d.webp?v=1790792811</t>
  </si>
  <si>
    <t>fd919a9c-6413-11ee-bc2f-00e01a6800eb#158ef789-6414-11ee-bc2f-00e01a6800eb</t>
  </si>
  <si>
    <t>104298</t>
  </si>
  <si>
    <t>Набор елочных шаров</t>
  </si>
  <si>
    <t>SDQ002, SDQ003, Фиолетовый</t>
  </si>
  <si>
    <t>6см.,</t>
  </si>
  <si>
    <t>https://www.lavrpack.ru/local/templates/phoenix_v1/images_cache/thumbs/4f021b5df322671aa9796b5890ad3b18.webp?v=1790832077</t>
  </si>
  <si>
    <t>4d6576eb-6438-11ee-bc2f-00e01a6800eb</t>
  </si>
  <si>
    <t>104327</t>
  </si>
  <si>
    <t>(серебро), SDQ005</t>
  </si>
  <si>
    <t>7см</t>
  </si>
  <si>
    <t>https://www.lavrpack.ru/local/templates/phoenix_v1/images_cache/thumbs/9a4701d50e8848ecc71121fc4046364f.webp?v=1790832077</t>
  </si>
  <si>
    <t>1b0db1e4-643c-11ee-bc2f-00e01a6800eb</t>
  </si>
  <si>
    <t>104332</t>
  </si>
  <si>
    <t>Набор елочных шаров в коробке (ажурные белые), SDQ027</t>
  </si>
  <si>
    <t>https://www.lavrpack.ru/local/templates/phoenix_v1/images_cache/thumbs/c1eda7c168fe8f88d1516f51395762c3.webp?v=1790832077</t>
  </si>
  <si>
    <t>a0df21f5-6412-11ee-bc2f-00e01a6800eb#cb695a89-6412-11ee-bc2f-00e01a6800eb</t>
  </si>
  <si>
    <t>104297</t>
  </si>
  <si>
    <t>Набор засахаренных шариков на вставках D2,2xL11см , Белый</t>
  </si>
  <si>
    <t>упак</t>
  </si>
  <si>
    <t>https://www.lavrpack.ru/local/templates/phoenix_v1/images_cache/thumbs/7a27f8e884656fb05d28d24f08937a80.webp?v=1790832077</t>
  </si>
  <si>
    <t>a0df21f5-6412-11ee-bc2f-00e01a6800eb#bf78f4d2-6412-11ee-bc2f-00e01a6800eb</t>
  </si>
  <si>
    <t>Набор засахаренных шариков на вставках D2,2xL11см , Золотой</t>
  </si>
  <si>
    <t>https://www.lavrpack.ru/local/templates/phoenix_v1/images_cache/thumbs/5ff0231d0dd2024b684e47d4016e325e.webp?v=1790832077</t>
  </si>
  <si>
    <t>a0df21f5-6412-11ee-bc2f-00e01a6800eb#b0f2cd47-6412-11ee-bc2f-00e01a6800eb</t>
  </si>
  <si>
    <t>Набор засахаренных шариков на вставках D2,2xL11см , Красный</t>
  </si>
  <si>
    <t>https://www.lavrpack.ru/local/templates/phoenix_v1/images_cache/thumbs/1f24a27fb16f56daecc30e0be3eb32fb.webp?v=1790792811</t>
  </si>
  <si>
    <t>60828b58-6436-11ee-bc2f-00e01a6800eb</t>
  </si>
  <si>
    <t>104323</t>
  </si>
  <si>
    <t>Набор заснеженных шишек на вставках</t>
  </si>
  <si>
    <t>SDGS011</t>
  </si>
  <si>
    <t>12см,</t>
  </si>
  <si>
    <t>https://www.lavrpack.ru/local/templates/phoenix_v1/images_cache/thumbs/e44fffe4f1e14160db9f36490cf69db9.webp?v=1790832077</t>
  </si>
  <si>
    <t>d27e15fc-6433-11ee-bc2f-00e01a6800eb</t>
  </si>
  <si>
    <t>104319</t>
  </si>
  <si>
    <t>Набор заснеженных ягод на вставках D2*8см, SDGS007</t>
  </si>
  <si>
    <t>https://www.lavrpack.ru/local/templates/phoenix_v1/images_cache/thumbs/9675dc5b97e91e72c80430786de95869.webp?v=1790832077</t>
  </si>
  <si>
    <t>3766737e-6374-11ee-bc2f-00e01a6800eb#79854cbc-6374-11ee-bc2f-00e01a6800eb</t>
  </si>
  <si>
    <t>104285</t>
  </si>
  <si>
    <t>Набор книжка НГ 3в1 (w7879/w7880), Рождественский венок</t>
  </si>
  <si>
    <t>https://www.lavrpack.ru/local/templates/phoenix_v1/images_cache/thumbs/953fa0b22b8d7a836e552d73bc0d2400.webp?v=1790832077</t>
  </si>
  <si>
    <t>3766737e-6374-11ee-bc2f-00e01a6800eb#5ac7c783-6374-11ee-bc2f-00e01a6800eb</t>
  </si>
  <si>
    <t>Набор книжка НГ 3в1 (w7879/w7880), Снеговик</t>
  </si>
  <si>
    <t>https://www.lavrpack.ru/local/templates/phoenix_v1/images_cache/thumbs/d10f133f85354724fd335b08c218f77f.webp?v=1790832077</t>
  </si>
  <si>
    <t>db80f3b3-6425-11ee-bc2f-00e01a6800eb</t>
  </si>
  <si>
    <t>104310</t>
  </si>
  <si>
    <t>Набор коробок НГ 3в1 (Снежинка,красный), w7963</t>
  </si>
  <si>
    <t>https://www.lavrpack.ru/local/templates/phoenix_v1/images_cache/thumbs/529753685e1d2ab2f0613780d0f23e8c.webp?v=1790832077</t>
  </si>
  <si>
    <t>e2f01b35-6375-11ee-bc2f-00e01a6800eb#303322f1-6377-11ee-bc2f-00e01a6800eb</t>
  </si>
  <si>
    <t>104287</t>
  </si>
  <si>
    <t>Набор коробок НГ 3в1 (w7926/w7928/w7929), Носочки</t>
  </si>
  <si>
    <t>https://www.lavrpack.ru/local/templates/phoenix_v1/images_cache/thumbs/43754b572c1f8d77e81813caf0a350fb.webp?v=1790792811</t>
  </si>
  <si>
    <t>e2f01b35-6375-11ee-bc2f-00e01a6800eb#1d4712c9-6377-11ee-bc2f-00e01a6800eb</t>
  </si>
  <si>
    <t>Набор коробок НГ 3в1 (w7926/w7928/w7929), Олень</t>
  </si>
  <si>
    <t>https://www.lavrpack.ru/local/templates/phoenix_v1/images_cache/thumbs/e9be9554d3dbb19f99c8a5c2a3310a53.webp?v=1790832077</t>
  </si>
  <si>
    <t>e2f01b35-6375-11ee-bc2f-00e01a6800eb#2386af90-6377-11ee-bc2f-00e01a6800eb</t>
  </si>
  <si>
    <t>Набор коробок НГ 3в1 (w7926/w7928/w7929), Снеговик</t>
  </si>
  <si>
    <t>https://www.lavrpack.ru/local/templates/phoenix_v1/images_cache/thumbs/e30e839effcc07b9c8e3fc95e33b8afe.webp?v=1790832077</t>
  </si>
  <si>
    <t>f724fd45-6422-11ee-bc2f-00e01a6800eb</t>
  </si>
  <si>
    <t>104308</t>
  </si>
  <si>
    <t>Набор коробок НГ Белый мишка, 3в1., w7851</t>
  </si>
  <si>
    <t>https://www.lavrpack.ru/local/templates/phoenix_v1/images_cache/thumbs/09a76e7d93d27f07db002fc5262bd288.webp?v=1790832077</t>
  </si>
  <si>
    <t>11b8c30d-6378-11ee-bc2f-00e01a6800eb#3d73aa3d-6378-11ee-bc2f-00e01a6800eb</t>
  </si>
  <si>
    <t>104288</t>
  </si>
  <si>
    <t>Набор НГ сундучков (w7930/w7933), Елочка</t>
  </si>
  <si>
    <t>https://www.lavrpack.ru/local/templates/phoenix_v1/images_cache/thumbs/5cc6e74e070bd58a735c96afb1496313.webp?v=1790832077</t>
  </si>
  <si>
    <t>11b8c30d-6378-11ee-bc2f-00e01a6800eb#2ac7dee2-6378-11ee-bc2f-00e01a6800eb</t>
  </si>
  <si>
    <t>Набор НГ сундучков (w7930/w7933), Имбирный пряник</t>
  </si>
  <si>
    <t>https://www.lavrpack.ru/local/templates/phoenix_v1/images_cache/thumbs/90846a24fd38946593eb88ea85b1d80a.webp?v=1790832077</t>
  </si>
  <si>
    <t>d59777d5-6416-11ee-bc2f-00e01a6800eb#e79f02e9-6416-11ee-bc2f-00e01a6800eb</t>
  </si>
  <si>
    <t>104300</t>
  </si>
  <si>
    <t>Набор новогодний</t>
  </si>
  <si>
    <t>(SDQ012/SDQ013), Голубой</t>
  </si>
  <si>
    <t>5см</t>
  </si>
  <si>
    <t>https://www.lavrpack.ru/local/templates/phoenix_v1/images_cache/thumbs/64b418a1a305b3769e77c2f9a7f89038.webp?v=1790792811</t>
  </si>
  <si>
    <t>d59777d5-6416-11ee-bc2f-00e01a6800eb#f9f056ac-6416-11ee-bc2f-00e01a6800eb</t>
  </si>
  <si>
    <t>(SDQ012/SDQ013), Серебро</t>
  </si>
  <si>
    <t>https://www.lavrpack.ru/local/templates/phoenix_v1/images_cache/thumbs/41ee69237b39424591fb3559c8d0f5c6.webp?v=1790832077</t>
  </si>
  <si>
    <t>24f7b944-637c-11ee-bc2f-00e01a6800eb#3c070dc4-637c-11ee-bc2f-00e01a6800eb</t>
  </si>
  <si>
    <t>104289</t>
  </si>
  <si>
    <t>Набор новогодних коробок 3в1 (w7971/w7972), Новогодний шар</t>
  </si>
  <si>
    <t>https://www.lavrpack.ru/local/templates/phoenix_v1/images_cache/thumbs/cd07e71459532db400d02de807f734be.webp?v=1790792811</t>
  </si>
  <si>
    <t>24f7b944-637c-11ee-bc2f-00e01a6800eb#4b317233-637c-11ee-bc2f-00e01a6800eb</t>
  </si>
  <si>
    <t>Набор новогодних коробок 3в1 (w7971/w7972), Снежинка, серый</t>
  </si>
  <si>
    <t>https://www.lavrpack.ru/local/templates/phoenix_v1/images_cache/thumbs/de29714107c75c4689f40f1b4e77ce4d.webp?v=1790832077</t>
  </si>
  <si>
    <t>ba7c96cc-92d0-11f0-ab48-22344d083d2c#e01cb546-92d0-11f0-ab48-22344d083d2c</t>
  </si>
  <si>
    <t>114833</t>
  </si>
  <si>
    <t>Набор новогодних шаров, Бежевый (SY25BA09-1)</t>
  </si>
  <si>
    <t>https://www.lavrpack.ru/local/templates/phoenix_v1/images_cache/thumbs/192b9fe13fef09224eb881ec75656fea.webp?v=1790832077</t>
  </si>
  <si>
    <t>ba7c96cc-92d0-11f0-ab48-22344d083d2c#3a8e6340-92d1-11f0-ab48-22344d083d2c</t>
  </si>
  <si>
    <t>Набор новогодних шаров, Белый (SYBA123-1)</t>
  </si>
  <si>
    <t>https://www.lavrpack.ru/local/templates/phoenix_v1/images_cache/thumbs/70a7ce2520f226d9477d4ff8bf128f28.webp?v=1790832077</t>
  </si>
  <si>
    <t>ba7c96cc-92d0-11f0-ab48-22344d083d2c#ce0f8b8c-92d0-11f0-ab48-22344d083d2c</t>
  </si>
  <si>
    <t>Набор новогодних шаров, Красно-белые (SY25BA03-2)</t>
  </si>
  <si>
    <t>https://www.lavrpack.ru/local/templates/phoenix_v1/images_cache/thumbs/360c84f5c44d6a37f7b914324bab4f89.webp?v=1790832077</t>
  </si>
  <si>
    <t>ba7c96cc-92d0-11f0-ab48-22344d083d2c#d40781d7-92d0-11f0-ab48-22344d083d2c</t>
  </si>
  <si>
    <t>Набор новогодних шаров, Красно-белые (SY25BA08-3)</t>
  </si>
  <si>
    <t>https://www.lavrpack.ru/local/templates/phoenix_v1/images_cache/thumbs/66d50238158fdb93aec1a032e5aae2e3.webp?v=1790832077</t>
  </si>
  <si>
    <t>ba7c96cc-92d0-11f0-ab48-22344d083d2c#26accfbd-92d1-11f0-ab48-22344d083d2c</t>
  </si>
  <si>
    <t>Набор новогодних шаров, Красный (SY23SZHB02-06)</t>
  </si>
  <si>
    <t>https://www.lavrpack.ru/local/templates/phoenix_v1/images_cache/thumbs/38da5d3490bd67d6141fd9a8e6e97520.webp?v=1790832077</t>
  </si>
  <si>
    <t>ba7c96cc-92d0-11f0-ab48-22344d083d2c#ed20e261-92d0-11f0-ab48-22344d083d2c</t>
  </si>
  <si>
    <t>Набор новогодних шаров, Красный (SY25BA09-2)</t>
  </si>
  <si>
    <t>https://www.lavrpack.ru/local/templates/phoenix_v1/images_cache/thumbs/4a692bfc847af996fe0ce61738420168.webp?v=1790792811</t>
  </si>
  <si>
    <t>ba7c96cc-92d0-11f0-ab48-22344d083d2c#1fe5e446-92d1-11f0-ab48-22344d083d2c</t>
  </si>
  <si>
    <t>Набор новогодних шаров, Красный/золотой (SY24BA26-05)</t>
  </si>
  <si>
    <t>https://www.lavrpack.ru/local/templates/phoenix_v1/images_cache/thumbs/d8b1f38c6e52a307aaec31bc5c251ef2.webp?v=1790832077</t>
  </si>
  <si>
    <t>ba7c96cc-92d0-11f0-ab48-22344d083d2c#4737d9cd-92d1-11f0-ab48-22344d083d2c</t>
  </si>
  <si>
    <t>Набор новогодних шаров, Серебро (SY23SZHB02-04)</t>
  </si>
  <si>
    <t>https://www.lavrpack.ru/local/templates/phoenix_v1/images_cache/thumbs/8caf53ce5381a6fda967d505d461fd59.webp?v=1790832077</t>
  </si>
  <si>
    <t>ba7c96cc-92d0-11f0-ab48-22344d083d2c#32d4c4ac-92d1-11f0-ab48-22344d083d2c</t>
  </si>
  <si>
    <t>Набор новогодних шаров, Шампань (SY23SZHB02-05)</t>
  </si>
  <si>
    <t>https://www.lavrpack.ru/local/templates/phoenix_v1/images_cache/thumbs/669b3fc059f317dc38ff95b138b85efb.webp?v=1790832077</t>
  </si>
  <si>
    <t>124a754b-6412-11ee-bc2f-00e01a6800eb#24924705-6412-11ee-bc2f-00e01a6800eb</t>
  </si>
  <si>
    <t>104296</t>
  </si>
  <si>
    <t>Набор шариков на вставках D2*L11см (SDGS001/SDGS002/SDGS003), Золотой</t>
  </si>
  <si>
    <t>https://www.lavrpack.ru/local/templates/phoenix_v1/images_cache/thumbs/7895669cb1ed19c7f125cbdd35b47b18.webp?v=1790792811</t>
  </si>
  <si>
    <t>124a754b-6412-11ee-bc2f-00e01a6800eb#2ce25502-6412-11ee-bc2f-00e01a6800eb</t>
  </si>
  <si>
    <t>Набор шариков на вставках D2*L11см (SDGS001/SDGS002/SDGS003), Красный</t>
  </si>
  <si>
    <t>https://www.lavrpack.ru/local/templates/phoenix_v1/images_cache/thumbs/2c1c2df03b0f0fea8e21e359a4c6e0fa.webp?v=1790832077</t>
  </si>
  <si>
    <t>124a754b-6412-11ee-bc2f-00e01a6800eb#3f360d17-6412-11ee-bc2f-00e01a6800eb</t>
  </si>
  <si>
    <t>Набор шариков на вставках D2*L11см (SDGS001/SDGS002/SDGS003), Серебряный</t>
  </si>
  <si>
    <t>https://www.lavrpack.ru/local/templates/phoenix_v1/images_cache/thumbs/f4f810ea81af8891eacaba353f1b761e.webp?v=1790832077</t>
  </si>
  <si>
    <t>1cfdc72f-6411-11ee-bc2f-00e01a6800eb#2962d18e-6411-11ee-bc2f-00e01a6800eb</t>
  </si>
  <si>
    <t>104295</t>
  </si>
  <si>
    <t>Набор шишек (M-381020/M-381020SY), Золото</t>
  </si>
  <si>
    <t>https://www.lavrpack.ru/local/templates/phoenix_v1/images_cache/thumbs/8f2ac4e67f533a269c7332d39cea7ba7.webp?v=1790792811</t>
  </si>
  <si>
    <t>1cfdc72f-6411-11ee-bc2f-00e01a6800eb#354c143b-6411-11ee-bc2f-00e01a6800eb</t>
  </si>
  <si>
    <t>Набор шишек (M-381020/M-381020SY), Коричневый</t>
  </si>
  <si>
    <t>https://www.lavrpack.ru/local/templates/phoenix_v1/images_cache/thumbs/f77d3db501f5df2e456bf5705be5b104.webp?v=1790832077</t>
  </si>
  <si>
    <t>ccf903cf-6420-11ee-bc2f-00e01a6800eb</t>
  </si>
  <si>
    <t>104306</t>
  </si>
  <si>
    <t>Набор шишек с глиттером на вставках</t>
  </si>
  <si>
    <t>SDGS012</t>
  </si>
  <si>
    <t>10см,</t>
  </si>
  <si>
    <t>https://www.lavrpack.ru/local/templates/phoenix_v1/images_cache/thumbs/c989fc97a3d981de4d38e9c57edf18f5.webp?v=1790832077</t>
  </si>
  <si>
    <t>6d6ecd52-9228-11f0-ab48-22344d083d2c#738bf794-9228-11f0-ab48-22344d083d2c</t>
  </si>
  <si>
    <t>114821</t>
  </si>
  <si>
    <t>Новогодний декор "Ангел", Микс</t>
  </si>
  <si>
    <t>https://www.lavrpack.ru/local/templates/phoenix_v1/images_cache/thumbs/f62f8f8e799514aae42cbf4e8a1638a3.webp?v=1790792811</t>
  </si>
  <si>
    <t>8cec9868-9227-11f0-ab48-22344d083d2c#bf35a73d-9227-11f0-ab48-22344d083d2c</t>
  </si>
  <si>
    <t>114820</t>
  </si>
  <si>
    <t>Новогодний декор "Сапог", Микс</t>
  </si>
  <si>
    <t>https://www.lavrpack.ru/local/templates/phoenix_v1/images_cache/thumbs/507f26b2d875443a5e66b75c96fa10ea.webp?v=1790832077</t>
  </si>
  <si>
    <t>203d1ee5-9229-11f0-ab48-22344d083d2c#265fd8af-9229-11f0-ab48-22344d083d2c</t>
  </si>
  <si>
    <t>114822</t>
  </si>
  <si>
    <t>Новогодний декор "Шишка", Микс</t>
  </si>
  <si>
    <t>https://www.lavrpack.ru/local/templates/phoenix_v1/images_cache/thumbs/38c9d9bfc3fddadb744cd524594581d1.webp?v=1790792811</t>
  </si>
  <si>
    <t>b5f107de-9239-11f0-ab48-22344d083d2c#bdc9b0ac-9239-11f0-ab48-22344d083d2c</t>
  </si>
  <si>
    <t>114827</t>
  </si>
  <si>
    <t>Новогодний декор подвесной</t>
  </si>
  <si>
    <t>50см</t>
  </si>
  <si>
    <t>https://www.lavrpack.ru/local/templates/phoenix_v1/images_cache/thumbs/43fa9c3251b67ecb025e10100bf8b6ce.webp?v=1790792811</t>
  </si>
  <si>
    <t>6de85412-923a-11f0-ab48-22344d083d2c#76026c47-923a-11f0-ab48-22344d083d2c</t>
  </si>
  <si>
    <t>114829</t>
  </si>
  <si>
    <t>Новогодний декор</t>
  </si>
  <si>
    <t>81см</t>
  </si>
  <si>
    <t>https://www.lavrpack.ru/local/templates/phoenix_v1/images_cache/thumbs/12d277fe28531b906fce8b76831ee6b7.webp?v=1790792811</t>
  </si>
  <si>
    <t>fa38bb54-9224-11f0-ab48-22344d083d2c#1a5954ff-9225-11f0-ab48-22344d083d2c</t>
  </si>
  <si>
    <t>114818</t>
  </si>
  <si>
    <t>Новогодняя игрушка</t>
  </si>
  <si>
    <t>Рождественский олень (02)</t>
  </si>
  <si>
    <t>22см×15см,</t>
  </si>
  <si>
    <t>https://www.lavrpack.ru/local/templates/phoenix_v1/images_cache/thumbs/af7cb475cea7b28fd6ec17d68747d6af.webp?v=1790792811</t>
  </si>
  <si>
    <t>fa38bb54-9224-11f0-ab48-22344d083d2c#30b87f80-9225-11f0-ab48-22344d083d2c</t>
  </si>
  <si>
    <t>Рождественский снеговик (03)</t>
  </si>
  <si>
    <t>https://www.lavrpack.ru/local/templates/phoenix_v1/images_cache/thumbs/a66cf104b30d0d5c752da0bc67e43efa.webp?v=1790832077</t>
  </si>
  <si>
    <t>fa38bb54-9224-11f0-ab48-22344d083d2c#0d8f0ba7-9225-11f0-ab48-22344d083d2c</t>
  </si>
  <si>
    <t>Санта-Клаус (01)</t>
  </si>
  <si>
    <t>https://www.lavrpack.ru/local/templates/phoenix_v1/images_cache/thumbs/5f969f1f38298dd48e922c469ddc4510.webp?v=1790832077</t>
  </si>
  <si>
    <t>af0a30ae-923a-11f0-ab48-22344d083d2c#bc6d19d8-923a-11f0-ab48-22344d083d2c</t>
  </si>
  <si>
    <t>114830</t>
  </si>
  <si>
    <t>Рождественская гирлянда</t>
  </si>
  <si>
    <t>182см</t>
  </si>
  <si>
    <t>https://www.lavrpack.ru/local/templates/phoenix_v1/images_cache/thumbs/f36cb3e53b40790e4946d2c56abfde86.webp?v=1790792811</t>
  </si>
  <si>
    <t>1b9ec251-6432-11ee-bc2f-00e01a6800eb</t>
  </si>
  <si>
    <t>104316</t>
  </si>
  <si>
    <t>Рождественский венок, Z-21B01N-21</t>
  </si>
  <si>
    <t>https://www.lavrpack.ru/local/templates/phoenix_v1/images_cache/thumbs/a607a58b02f0d6b9785d2382ce45a3c0.webp?v=1790832077</t>
  </si>
  <si>
    <t>c405f8c3-9226-11f0-ab48-22344d083d2c#d155ce85-9226-11f0-ab48-22344d083d2c</t>
  </si>
  <si>
    <t>114819</t>
  </si>
  <si>
    <t>Рождественский Гном, 43*23см, Микс</t>
  </si>
  <si>
    <t>https://www.lavrpack.ru/local/templates/phoenix_v1/images_cache/thumbs/7351c68ed88fbeb1592642ee0949b082.webp?v=1790832077</t>
  </si>
  <si>
    <t>c25bffc5-b94a-11ef-ab3b-22344d083d2c#5a543b95-b94b-11ef-ab3b-22344d083d2c</t>
  </si>
  <si>
    <t>110769</t>
  </si>
  <si>
    <t>Сувенир Санта, Шампань (H60х27х18см)</t>
  </si>
  <si>
    <t>https://www.lavrpack.ru/local/templates/phoenix_v1/images_cache/thumbs/f311c6f33c160995c76e4d3c41c7d681.webp?v=1790792811</t>
  </si>
  <si>
    <t>c25bffc5-b94a-11ef-ab3b-22344d083d2c#23f41b8e-b94b-11ef-ab3b-22344d083d2c</t>
  </si>
  <si>
    <t>Сувенир Санта, Шампань (H67х27х18см)</t>
  </si>
  <si>
    <t>https://www.lavrpack.ru/local/templates/phoenix_v1/images_cache/thumbs/8fc5c5c3446267af44a58b71cf4fcc68.webp?v=1790832077</t>
  </si>
  <si>
    <t>Декор и аксессуары — 66 поз.</t>
  </si>
  <si>
    <t>6cfa28ca-7f2e-11ec-b73f-0018e40a3af2</t>
  </si>
  <si>
    <t>13907</t>
  </si>
  <si>
    <t>Бусинки</t>
  </si>
  <si>
    <t>ассорти) Россия</t>
  </si>
  <si>
    <t>Жемчужинка 8мм (144шт</t>
  </si>
  <si>
    <t>https://www.lavrpack.ru/local/templates/phoenix_v1/images_cache/thumbs/e2c1f9f3786c9f2823a809e2c034259d.webp?v=1790831953</t>
  </si>
  <si>
    <t>6e2151c5-7f2a-11ec-b73f-0018e40a3af2</t>
  </si>
  <si>
    <t>11936</t>
  </si>
  <si>
    <t>На нити 8 мм в ассорт</t>
  </si>
  <si>
    <t>https://www.lavrpack.ru/local/templates/phoenix_v1/images_cache/thumbs/248af990ecf11186b17063b9966225f0.webp?v=1790831953</t>
  </si>
  <si>
    <t>61ebc4f3-7f2a-11ec-b73f-0018e40a3af2</t>
  </si>
  <si>
    <t>10369</t>
  </si>
  <si>
    <t>На нити 12 мм в ассорт</t>
  </si>
  <si>
    <t>https://www.lavrpack.ru/local/templates/phoenix_v1/images_cache/thumbs/5242b7ce3d37fee38751355404833ed6.webp?v=1790831953</t>
  </si>
  <si>
    <t>7a5e70c0-7f2a-11ec-b73f-0018e40a3af2</t>
  </si>
  <si>
    <t>13357</t>
  </si>
  <si>
    <t>Перламутр. цветн. 18мм×500г</t>
  </si>
  <si>
    <t>https://www.lavrpack.ru/local/templates/phoenix_v1/images_cache/thumbs/1c9548453c7b5df601168e7bddbccac8.webp?v=1790831953</t>
  </si>
  <si>
    <t>55d9636e-7f2a-11ec-b73f-0018e40a3af2</t>
  </si>
  <si>
    <t>8800</t>
  </si>
  <si>
    <t>Перламутровые цвет. 25мм×100г</t>
  </si>
  <si>
    <t>https://www.lavrpack.ru/local/templates/phoenix_v1/images_cache/thumbs/badf86b54fb0b0549cb71f73dd7f73d4.webp?v=1790831953</t>
  </si>
  <si>
    <t>6e2151cb-7f2a-11ec-b73f-0018e40a3af2</t>
  </si>
  <si>
    <t>13959</t>
  </si>
  <si>
    <t>Перламутровые цветн. 8мм×500г</t>
  </si>
  <si>
    <t>https://www.lavrpack.ru/local/templates/phoenix_v1/images_cache/thumbs/4da859abee2d1eb6635604159c1f44ab.webp?v=1790790837</t>
  </si>
  <si>
    <t>5be8d72f-7f2a-11ec-b73f-0018e40a3af2</t>
  </si>
  <si>
    <t>10371</t>
  </si>
  <si>
    <t>Бусы</t>
  </si>
  <si>
    <t>в ассорт. 10мм 500 гр</t>
  </si>
  <si>
    <t>https://www.lavrpack.ru/local/templates/phoenix_v1/images_cache/thumbs/be56f9685031fd2ba8ee6eb70bb5edc8.webp?v=1790831953</t>
  </si>
  <si>
    <t>61ebc4ef-7f2a-11ec-b73f-0018e40a3af2</t>
  </si>
  <si>
    <t>10372</t>
  </si>
  <si>
    <t>Перламутр. цветные 22 мм 500 гр</t>
  </si>
  <si>
    <t>https://www.lavrpack.ru/local/templates/phoenix_v1/images_cache/thumbs/a71f2ba4d37ebd490c3d1d5aa90d412b.webp?v=1790831953</t>
  </si>
  <si>
    <t>5be8d735-7f2a-11ec-b73f-0018e40a3af2</t>
  </si>
  <si>
    <t>10373</t>
  </si>
  <si>
    <t>Перламутровые цветн.6мм 500 гр</t>
  </si>
  <si>
    <t>https://www.lavrpack.ru/local/templates/phoenix_v1/images_cache/thumbs/5dde773cfffedbec6fe6f688fd5a44b9.webp?v=1790831953</t>
  </si>
  <si>
    <t>6e2151be-7f2a-11ec-b73f-0018e40a3af2</t>
  </si>
  <si>
    <t>10370</t>
  </si>
  <si>
    <t>Перламутровые цветн.12мм 100 гр</t>
  </si>
  <si>
    <t>https://www.lavrpack.ru/local/templates/phoenix_v1/images_cache/thumbs/4047753704df326ec9e6ce837abbc672.webp?v=1790790837</t>
  </si>
  <si>
    <t>55d9637d-7f2a-11ec-b73f-0018e40a3af2</t>
  </si>
  <si>
    <t>8798</t>
  </si>
  <si>
    <t>Бусы (акрил)</t>
  </si>
  <si>
    <t>70г. в ассорт. , Россия</t>
  </si>
  <si>
    <t>22 мм,</t>
  </si>
  <si>
    <t>https://www.lavrpack.ru/local/templates/phoenix_v1/images_cache/thumbs/4c289c067524d9f34c03c7faecaaa803.webp?v=1790831953</t>
  </si>
  <si>
    <t>bd3bbb31-7f2a-11ec-b73f-0018e40a3af2</t>
  </si>
  <si>
    <t>32866</t>
  </si>
  <si>
    <t>Бутылочка</t>
  </si>
  <si>
    <t>Украшение для новорожденных, Китай</t>
  </si>
  <si>
    <t>https://www.lavrpack.ru/local/templates/phoenix_v1/images_cache/thumbs/153d9ff90a706fe6ee8fbc3b92e9baa7.webp?v=1790831953</t>
  </si>
  <si>
    <t>b0f1edc9-7f2a-11ec-b73f-0018e40a3af2</t>
  </si>
  <si>
    <t>32444</t>
  </si>
  <si>
    <t>Глазки</t>
  </si>
  <si>
    <t>9Е193-102</t>
  </si>
  <si>
    <t>https://www.lavrpack.ru/local/templates/phoenix_v1/images_cache/thumbs/8fcb41519971c6b56e2f4b5f93e3e800.webp?v=1790831953</t>
  </si>
  <si>
    <t>8cbe6a17-7f2a-11ec-b73f-0018e40a3af2</t>
  </si>
  <si>
    <t>32448</t>
  </si>
  <si>
    <t>А1-95</t>
  </si>
  <si>
    <t>https://www.lavrpack.ru/local/templates/phoenix_v1/images_cache/thumbs/794635f5badd302f8c5a2efc954c9bd7.webp?v=1790831953</t>
  </si>
  <si>
    <t>9ed808d0-7f2a-11ec-b73f-0018e40a3af2</t>
  </si>
  <si>
    <t>32445</t>
  </si>
  <si>
    <t>А5-09/Т1-09</t>
  </si>
  <si>
    <t>https://www.lavrpack.ru/local/templates/phoenix_v1/images_cache/thumbs/f8dd88c0e1b4da0660445d7c70283040.webp?v=1790831953</t>
  </si>
  <si>
    <t>9ed808c1-7f2a-11ec-b73f-0018e40a3af2</t>
  </si>
  <si>
    <t>32443</t>
  </si>
  <si>
    <t>А8-12</t>
  </si>
  <si>
    <t>https://www.lavrpack.ru/local/templates/phoenix_v1/images_cache/thumbs/9c10b2fb557d31e863252aaf2fbc77dc.webp?v=1790831953</t>
  </si>
  <si>
    <t>72f8ec2d-7f2e-11ec-b73f-0018e40a3af2</t>
  </si>
  <si>
    <t>32442</t>
  </si>
  <si>
    <t>А13-13/L1-13</t>
  </si>
  <si>
    <t>https://www.lavrpack.ru/local/templates/phoenix_v1/images_cache/thumbs/3f189fe044328eb2ffd8edb9102e1a53.webp?v=1790831953</t>
  </si>
  <si>
    <t>a4daaa1a-7f2a-11ec-b73f-0018e40a3af2</t>
  </si>
  <si>
    <t>32446</t>
  </si>
  <si>
    <t>Е110-1001</t>
  </si>
  <si>
    <t>https://www.lavrpack.ru/local/templates/phoenix_v1/images_cache/thumbs/04f3016e32bbe9841f65b8b85ec757ae.webp?v=1790831953</t>
  </si>
  <si>
    <t>aae39416-7f2a-11ec-b73f-0018e40a3af2</t>
  </si>
  <si>
    <t>32426</t>
  </si>
  <si>
    <t>Е118-110</t>
  </si>
  <si>
    <t>https://www.lavrpack.ru/local/templates/phoenix_v1/images_cache/thumbs/9d38a51a978a4ad8bf6bd42cb5314646.webp?v=1790831953</t>
  </si>
  <si>
    <t>72f8ec2f-7f2e-11ec-b73f-0018e40a3af2</t>
  </si>
  <si>
    <t>32427</t>
  </si>
  <si>
    <t>Е118-115</t>
  </si>
  <si>
    <t>https://www.lavrpack.ru/local/templates/phoenix_v1/images_cache/thumbs/fadaa4dc5d80e566b29188ac06660610.webp?v=1790831953</t>
  </si>
  <si>
    <t>a4daaa16-7f2a-11ec-b73f-0018e40a3af2</t>
  </si>
  <si>
    <t>32436</t>
  </si>
  <si>
    <t>Е130-103</t>
  </si>
  <si>
    <t>https://www.lavrpack.ru/local/templates/phoenix_v1/images_cache/thumbs/493e220533289ee75352c0962343655c.webp?v=1790831953</t>
  </si>
  <si>
    <t>dbddd930-7f2a-11ec-b73f-0018e40a3af2</t>
  </si>
  <si>
    <t>32422</t>
  </si>
  <si>
    <t>Е139-1008</t>
  </si>
  <si>
    <t>https://www.lavrpack.ru/local/templates/phoenix_v1/images_cache/thumbs/ba7c62884d7281fd70563bb4797e9816.webp?v=1790831953</t>
  </si>
  <si>
    <t>98df3098-7f2a-11ec-b73f-0018e40a3af2</t>
  </si>
  <si>
    <t>32439</t>
  </si>
  <si>
    <t>Е140-2002</t>
  </si>
  <si>
    <t>https://www.lavrpack.ru/local/templates/phoenix_v1/images_cache/thumbs/480d0b9d169b2d0a56d477a02bf2caff.webp?v=1790831953</t>
  </si>
  <si>
    <t>9ed808ce-7f2a-11ec-b73f-0018e40a3af2</t>
  </si>
  <si>
    <t>32429</t>
  </si>
  <si>
    <t>Е146-117</t>
  </si>
  <si>
    <t>https://www.lavrpack.ru/local/templates/phoenix_v1/images_cache/thumbs/9ec7a9d7144d45afe4b5166fde1d17ef.webp?v=1790831953</t>
  </si>
  <si>
    <t>b0f1edde-7f2a-11ec-b73f-0018e40a3af2</t>
  </si>
  <si>
    <t>32433</t>
  </si>
  <si>
    <t>Е231-1001</t>
  </si>
  <si>
    <t>https://www.lavrpack.ru/local/templates/phoenix_v1/images_cache/thumbs/905e6c1a1bb3f7342b4c8db4c8341071.webp?v=1790831953</t>
  </si>
  <si>
    <t>72f8ec35-7f2e-11ec-b73f-0018e40a3af2</t>
  </si>
  <si>
    <t>32447</t>
  </si>
  <si>
    <t>Е234-1001</t>
  </si>
  <si>
    <t>https://www.lavrpack.ru/local/templates/phoenix_v1/images_cache/thumbs/1a5efa1fd263be5972fde708500c0109.webp?v=1790831953</t>
  </si>
  <si>
    <t>72f8ec2c-7f2e-11ec-b73f-0018e40a3af2</t>
  </si>
  <si>
    <t>32435</t>
  </si>
  <si>
    <t>Е275-1001</t>
  </si>
  <si>
    <t>https://www.lavrpack.ru/local/templates/phoenix_v1/images_cache/thumbs/b42cee86bf04a3646702d5b37f989633.webp?v=1790831953</t>
  </si>
  <si>
    <t>9ed808c5-7f2a-11ec-b73f-0018e40a3af2</t>
  </si>
  <si>
    <t>32437</t>
  </si>
  <si>
    <t>Е286-1001</t>
  </si>
  <si>
    <t>https://www.lavrpack.ru/local/templates/phoenix_v1/images_cache/thumbs/808b309ebfa7051accd1d515f741feaa.webp?v=1790831953</t>
  </si>
  <si>
    <t>b0f1edc4-7f2a-11ec-b73f-0018e40a3af2</t>
  </si>
  <si>
    <t>32440</t>
  </si>
  <si>
    <t>Е306-105</t>
  </si>
  <si>
    <t>https://www.lavrpack.ru/local/templates/phoenix_v1/images_cache/thumbs/e3704f5d9dc22c9acf008b2a4f2502ab.webp?v=1790831953</t>
  </si>
  <si>
    <t>dbddd939-7f2a-11ec-b73f-0018e40a3af2</t>
  </si>
  <si>
    <t>32423</t>
  </si>
  <si>
    <t>Е306-119</t>
  </si>
  <si>
    <t>https://www.lavrpack.ru/local/templates/phoenix_v1/images_cache/thumbs/89fc54b54cc656ce1689ee24eb29b425.webp?v=1790831953</t>
  </si>
  <si>
    <t>b70ab68b-7f2a-11ec-b73f-0018e40a3af2</t>
  </si>
  <si>
    <t>32425</t>
  </si>
  <si>
    <t>Е447-101</t>
  </si>
  <si>
    <t>https://www.lavrpack.ru/local/templates/phoenix_v1/images_cache/thumbs/7df600fbd6db7094997a4f652e457327.webp?v=1790831953</t>
  </si>
  <si>
    <t>98df3099-7f2a-11ec-b73f-0018e40a3af2</t>
  </si>
  <si>
    <t>32418</t>
  </si>
  <si>
    <t>E139-1002</t>
  </si>
  <si>
    <t>https://www.lavrpack.ru/local/templates/phoenix_v1/images_cache/thumbs/b3eca6f1e3eaaabd5c5a683f8340d340.webp?v=1790831953</t>
  </si>
  <si>
    <t>dbddd92f-7f2a-11ec-b73f-0018e40a3af2</t>
  </si>
  <si>
    <t>32419</t>
  </si>
  <si>
    <t>E308-110</t>
  </si>
  <si>
    <t>https://www.lavrpack.ru/local/templates/phoenix_v1/images_cache/thumbs/5243e66eaaeb33f7cc3c25581fab3f1d.webp?v=1790831953</t>
  </si>
  <si>
    <t>5be8d727-7f2a-11ec-b73f-0018e40a3af2</t>
  </si>
  <si>
    <t>10544</t>
  </si>
  <si>
    <t>Глазки большие/мальенькие в ассорт. (Россия)</t>
  </si>
  <si>
    <t>https://www.lavrpack.ru/local/templates/phoenix_v1/images_cache/thumbs/450a2a75fc3cae067a2ff7ca56f6c9a1.webp?v=1790831953</t>
  </si>
  <si>
    <t>aae3941c-7f2a-11ec-b73f-0018e40a3af2</t>
  </si>
  <si>
    <t>36537</t>
  </si>
  <si>
    <t>Декор</t>
  </si>
  <si>
    <t>подвеска д/новорожденных в ассорт., Китай</t>
  </si>
  <si>
    <t>https://www.lavrpack.ru/local/templates/phoenix_v1/images_cache/thumbs/3492921f027a27a9a070e4b022589080.webp?v=1790831953</t>
  </si>
  <si>
    <t>ab6127c7-7f2c-11ec-b73f-0018e40a3af2</t>
  </si>
  <si>
    <t>53157</t>
  </si>
  <si>
    <t>для новорожденных (в уп.), Китай</t>
  </si>
  <si>
    <t>https://www.lavrpack.ru/local/templates/phoenix_v1/images_cache/thumbs/4cc2e5068db25341795437618472a1e2.webp?v=1790831953</t>
  </si>
  <si>
    <t>a5adcf00-7f2b-11ec-b73f-0018e40a3af2</t>
  </si>
  <si>
    <t>53158</t>
  </si>
  <si>
    <t>для новорожденных (уп.), Китай</t>
  </si>
  <si>
    <t>https://www.lavrpack.ru/local/templates/phoenix_v1/images_cache/thumbs/6f57cf9212bf6ad70b8032d56e42e215.webp?v=1790831953</t>
  </si>
  <si>
    <t>78fd9291-7f2e-11ec-b73f-0018e40a3af2</t>
  </si>
  <si>
    <t>32714</t>
  </si>
  <si>
    <t>для новорожденных в ассорт., Китай</t>
  </si>
  <si>
    <t>https://www.lavrpack.ru/local/templates/phoenix_v1/images_cache/thumbs/968a10a6903f9a4ce3c56120f6ebd909.webp?v=1790831953</t>
  </si>
  <si>
    <t>c98db545-7f2a-11ec-b73f-0018e40a3af2</t>
  </si>
  <si>
    <t>36498</t>
  </si>
  <si>
    <t>украшение для новорожденных в ассорт., Китай</t>
  </si>
  <si>
    <t>https://www.lavrpack.ru/local/templates/phoenix_v1/images_cache/thumbs/ec034195cba3c38f0fe3d71aaded5791.webp?v=1790831953</t>
  </si>
  <si>
    <t>61ebc4fb-7f2a-11ec-b73f-0018e40a3af2</t>
  </si>
  <si>
    <t>9396</t>
  </si>
  <si>
    <t>Джут</t>
  </si>
  <si>
    <t>В ассортименте, Корея</t>
  </si>
  <si>
    <t>https://www.lavrpack.ru/local/templates/phoenix_v1/images_cache/thumbs/7f0da8ce853ffba4a955f7d78d9576c0.webp?v=1790831953</t>
  </si>
  <si>
    <t>d5b78828-7f2a-11ec-b73f-0018e40a3af2</t>
  </si>
  <si>
    <t>37133</t>
  </si>
  <si>
    <t>Камни иск.</t>
  </si>
  <si>
    <t>декор НС-5 в ассорт</t>
  </si>
  <si>
    <t>https://www.lavrpack.ru/local/templates/phoenix_v1/images_cache/thumbs/089f1b4b3997f9ed32e2c054a51e596c.webp?v=1790831953</t>
  </si>
  <si>
    <t>cfad57e2-7f2a-11ec-b73f-0018e40a3af2</t>
  </si>
  <si>
    <t>37145</t>
  </si>
  <si>
    <t>Кристаллы</t>
  </si>
  <si>
    <t>декор НС-1 в ассорт</t>
  </si>
  <si>
    <t>https://www.lavrpack.ru/local/templates/phoenix_v1/images_cache/thumbs/16f2fffc313cec459e94880380d9ac89.webp?v=1790831953</t>
  </si>
  <si>
    <t>78fd929d-7f2e-11ec-b73f-0018e40a3af2</t>
  </si>
  <si>
    <t>37151</t>
  </si>
  <si>
    <t>декор НС-2 в ассорт</t>
  </si>
  <si>
    <t>https://www.lavrpack.ru/local/templates/phoenix_v1/images_cache/thumbs/f53cbe9830852bb13047d0d030c23066.webp?v=1790831953</t>
  </si>
  <si>
    <t>cfad57d8-7f2a-11ec-b73f-0018e40a3af2</t>
  </si>
  <si>
    <t>37132</t>
  </si>
  <si>
    <t>декор НС-13 в ассорт</t>
  </si>
  <si>
    <t>https://www.lavrpack.ru/local/templates/phoenix_v1/images_cache/thumbs/e2d95c01acdc0627eb10e6479ace2f91.webp?v=1790831953</t>
  </si>
  <si>
    <t>cfad57dc-7f2a-11ec-b73f-0018e40a3af2</t>
  </si>
  <si>
    <t>37143</t>
  </si>
  <si>
    <t>декор НС-16 в ассорт</t>
  </si>
  <si>
    <t>https://www.lavrpack.ru/local/templates/phoenix_v1/images_cache/thumbs/a653dd1f844e147fbd5d0ba9e4c7b5d1.webp?v=1790831953</t>
  </si>
  <si>
    <t>fa719a78-7f2a-11ec-b73f-0018e40a3af2</t>
  </si>
  <si>
    <t>37144</t>
  </si>
  <si>
    <t>декор НС-18 в ассорт</t>
  </si>
  <si>
    <t>https://www.lavrpack.ru/local/templates/phoenix_v1/images_cache/thumbs/96a97c6a16e83c7ce5b4f5f1dde1d396.webp?v=1790831953</t>
  </si>
  <si>
    <t>7efd5337-7f2e-11ec-b73f-0018e40a3af2</t>
  </si>
  <si>
    <t>37148</t>
  </si>
  <si>
    <t>декор НС-20 в ассорт</t>
  </si>
  <si>
    <t>https://www.lavrpack.ru/local/templates/phoenix_v1/images_cache/thumbs/845f274c84f6618fb08a1b739e5b167d.webp?v=1790831953</t>
  </si>
  <si>
    <t>7efd533e-7f2e-11ec-b73f-0018e40a3af2</t>
  </si>
  <si>
    <t>37150</t>
  </si>
  <si>
    <t>декор НС-23 в ассорт</t>
  </si>
  <si>
    <t>https://www.lavrpack.ru/local/templates/phoenix_v1/images_cache/thumbs/745785546315d7359184583b9b87e035.webp?v=1790831953</t>
  </si>
  <si>
    <t>7efd5344-7f2e-11ec-b73f-0018e40a3af2</t>
  </si>
  <si>
    <t>37149</t>
  </si>
  <si>
    <t>декор НС-26 в ассорт</t>
  </si>
  <si>
    <t>https://www.lavrpack.ru/local/templates/phoenix_v1/images_cache/thumbs/e5e0c813e4f47fb175bd3ec7c0498b04.webp?v=1790831953</t>
  </si>
  <si>
    <t>d5b7881d-7f2a-11ec-b73f-0018e40a3af2</t>
  </si>
  <si>
    <t>37153</t>
  </si>
  <si>
    <t>декор НС-33 в ассорт</t>
  </si>
  <si>
    <t>https://www.lavrpack.ru/local/templates/phoenix_v1/images_cache/thumbs/7b7cf7e7e05a54b1cefb8198cacdd28f.webp?v=1790831953</t>
  </si>
  <si>
    <t>d5b7881f-7f2a-11ec-b73f-0018e40a3af2</t>
  </si>
  <si>
    <t>37154</t>
  </si>
  <si>
    <t>декор НС-35 в ассорт</t>
  </si>
  <si>
    <t>https://www.lavrpack.ru/local/templates/phoenix_v1/images_cache/thumbs/7cea9c267e34f5333306510b714b0bb5.webp?v=1790831953</t>
  </si>
  <si>
    <t>cfad57e3-7f2a-11ec-b73f-0018e40a3af2</t>
  </si>
  <si>
    <t>37158</t>
  </si>
  <si>
    <t>Лен</t>
  </si>
  <si>
    <t>Корея</t>
  </si>
  <si>
    <t>48×5 ярд в ассорт</t>
  </si>
  <si>
    <t>https://www.lavrpack.ru/local/templates/phoenix_v1/images_cache/thumbs/e2d3e9d5441f7c05b2640dc82d512eb9.webp?v=1790831953</t>
  </si>
  <si>
    <t>9ed808d2-7f2a-11ec-b73f-0018e40a3af2</t>
  </si>
  <si>
    <t>32430</t>
  </si>
  <si>
    <t>Нос</t>
  </si>
  <si>
    <t>С9-114</t>
  </si>
  <si>
    <t>https://www.lavrpack.ru/local/templates/phoenix_v1/images_cache/thumbs/8af575768696b6813f4bac9762c8ef88.webp?v=1790831953</t>
  </si>
  <si>
    <t>a4daaa05-7f2a-11ec-b73f-0018e40a3af2</t>
  </si>
  <si>
    <t>32432</t>
  </si>
  <si>
    <t>С9-119</t>
  </si>
  <si>
    <t>https://www.lavrpack.ru/local/templates/phoenix_v1/images_cache/thumbs/1f31aab771f84e75ed0c540a21db8d21.webp?v=1790831953</t>
  </si>
  <si>
    <t>8cbe6a25-7f2a-11ec-b73f-0018e40a3af2</t>
  </si>
  <si>
    <t>32431</t>
  </si>
  <si>
    <t>С9-120</t>
  </si>
  <si>
    <t>https://www.lavrpack.ru/local/templates/phoenix_v1/images_cache/thumbs/0478180eb670bc8c7415e07964ab9428.webp?v=1790790837</t>
  </si>
  <si>
    <t>9ed808d1-7f2a-11ec-b73f-0018e40a3af2</t>
  </si>
  <si>
    <t>32438</t>
  </si>
  <si>
    <t>С9-131</t>
  </si>
  <si>
    <t>https://www.lavrpack.ru/local/templates/phoenix_v1/images_cache/thumbs/56b3031228db36bab6f30d12a02b17de.webp?v=1790831953</t>
  </si>
  <si>
    <t>aae39413-7f2a-11ec-b73f-0018e40a3af2</t>
  </si>
  <si>
    <t>32441</t>
  </si>
  <si>
    <t>С9-607</t>
  </si>
  <si>
    <t>https://www.lavrpack.ru/local/templates/phoenix_v1/images_cache/thumbs/96be551c803966a0d1af799eaeb6770c.webp?v=1790831953</t>
  </si>
  <si>
    <t>72f8ec2e-7f2e-11ec-b73f-0018e40a3af2</t>
  </si>
  <si>
    <t>32421</t>
  </si>
  <si>
    <t>С9-611</t>
  </si>
  <si>
    <t>https://www.lavrpack.ru/local/templates/phoenix_v1/images_cache/thumbs/d9740257a4d1069f2813e0452e8cbff5.webp?v=1790831953</t>
  </si>
  <si>
    <t>98df3094-7f2a-11ec-b73f-0018e40a3af2</t>
  </si>
  <si>
    <t>32428</t>
  </si>
  <si>
    <t>С9-614</t>
  </si>
  <si>
    <t>https://www.lavrpack.ru/local/templates/phoenix_v1/images_cache/thumbs/6a053f781377ec287afeefa5183b2fb1.webp?v=1790831953</t>
  </si>
  <si>
    <t>b0f1edc7-7f2a-11ec-b73f-0018e40a3af2</t>
  </si>
  <si>
    <t>32424</t>
  </si>
  <si>
    <t>С9-619</t>
  </si>
  <si>
    <t>https://www.lavrpack.ru/local/templates/phoenix_v1/images_cache/thumbs/112cff9ff6fdfd1351a6384ac0b7e72b.webp?v=1790831953</t>
  </si>
  <si>
    <t>b0f1edd2-7f2a-11ec-b73f-0018e40a3af2</t>
  </si>
  <si>
    <t>32420</t>
  </si>
  <si>
    <t>С9-668</t>
  </si>
  <si>
    <t>https://www.lavrpack.ru/local/templates/phoenix_v1/images_cache/thumbs/ed4ad379fdc4a462fc0f60a27402df83.webp?v=1790831953</t>
  </si>
  <si>
    <t>aae3941d-7f2a-11ec-b73f-0018e40a3af2</t>
  </si>
  <si>
    <t>32434</t>
  </si>
  <si>
    <t>D9-114</t>
  </si>
  <si>
    <t>https://www.lavrpack.ru/local/templates/phoenix_v1/images_cache/thumbs/f6e6e3ceb487411db5e785df08e872af.webp?v=1790831953</t>
  </si>
  <si>
    <t>b70ab68a-7f2a-11ec-b73f-0018e40a3af2</t>
  </si>
  <si>
    <t>32449</t>
  </si>
  <si>
    <t>D9-121</t>
  </si>
  <si>
    <t>https://www.lavrpack.ru/local/templates/phoenix_v1/images_cache/thumbs/323ff8a09e1bbf6d075ad622dcd5e0b3.webp?v=1790831953</t>
  </si>
  <si>
    <t>d5b78824-7f2a-11ec-b73f-0018e40a3af2</t>
  </si>
  <si>
    <t>37136</t>
  </si>
  <si>
    <t>Ракушка</t>
  </si>
  <si>
    <t>декор. Р030в набор ассорт</t>
  </si>
  <si>
    <t>https://www.lavrpack.ru/local/templates/phoenix_v1/images_cache/thumbs/84548e1bff6d2de5f89a72cffd86b215.webp?v=1790831953</t>
  </si>
  <si>
    <t>5be8d726-7f2a-11ec-b73f-0018e40a3af2</t>
  </si>
  <si>
    <t>11645</t>
  </si>
  <si>
    <t>Сетка</t>
  </si>
  <si>
    <t>Металик Oasis MesH Корея</t>
  </si>
  <si>
    <t>https://www.lavrpack.ru/local/templates/phoenix_v1/images_cache/thumbs/4a8edba63608c6f5afd0c931b55215e6.webp?v=1790831953</t>
  </si>
  <si>
    <t>4fc170ec-7f2a-11ec-b73f-0018e40a3af2</t>
  </si>
  <si>
    <t>8558</t>
  </si>
  <si>
    <t>Сизалевое волокно</t>
  </si>
  <si>
    <t>В ассортименте (Абака), Филлипины</t>
  </si>
  <si>
    <t>https://www.lavrpack.ru/local/templates/phoenix_v1/images_cache/thumbs/994a9debb91c2e79f6ee8e49761f4273.webp?v=1790831953</t>
  </si>
  <si>
    <t>Аксессуары — 27 поз.</t>
  </si>
  <si>
    <t>dbddd93d-7f2a-11ec-b73f-0018e40a3af2</t>
  </si>
  <si>
    <t>32456</t>
  </si>
  <si>
    <t>Ангелочек</t>
  </si>
  <si>
    <t>https://www.lavrpack.ru/local/templates/phoenix_v1/images_cache/thumbs/fadf94cba3dd12ad01eef779c6507f1a.webp?v=1790832077</t>
  </si>
  <si>
    <t>4fc170d9-7f2a-11ec-b73f-0018e40a3af2</t>
  </si>
  <si>
    <t>9031</t>
  </si>
  <si>
    <t>Бабочка, стрекозы наклейки+прищепки в ассорт. 1/24 шт Россия</t>
  </si>
  <si>
    <t>https://www.lavrpack.ru/local/templates/phoenix_v1/images_cache/thumbs/0721510a72f5d5327ee0b5f8dd457017.webp?v=1790832077</t>
  </si>
  <si>
    <t>61ebc4fe-7f2a-11ec-b73f-0018e40a3af2</t>
  </si>
  <si>
    <t>9422</t>
  </si>
  <si>
    <t>Божья коровка, лягушка</t>
  </si>
  <si>
    <t>Набор клеящихся 1,2см 24шт</t>
  </si>
  <si>
    <t>https://www.lavrpack.ru/local/templates/phoenix_v1/images_cache/thumbs/c725634624e7a694db530bdfe58abef7.webp?v=1790832077</t>
  </si>
  <si>
    <t>68132352-7f2a-11ec-b73f-0018e40a3af2</t>
  </si>
  <si>
    <t>9493</t>
  </si>
  <si>
    <t>Булавка</t>
  </si>
  <si>
    <t>Клип корсаж 5×2см</t>
  </si>
  <si>
    <t>https://www.lavrpack.ru/local/templates/phoenix_v1/images_cache/thumbs/e1371c9f9d58715e05f4d8da42e8aeb3.webp?v=1790832077</t>
  </si>
  <si>
    <t>a5418082-103a-11f0-ab40-22344d083d2c#da231e05-103a-11f0-ab40-22344d083d2c</t>
  </si>
  <si>
    <t>111906</t>
  </si>
  <si>
    <t>Венок пасхальный с яйцами, Желтый</t>
  </si>
  <si>
    <t>30 см</t>
  </si>
  <si>
    <t>4fc170e3-7f2a-11ec-b73f-0018e40a3af2</t>
  </si>
  <si>
    <t>9421</t>
  </si>
  <si>
    <t>Домик</t>
  </si>
  <si>
    <t>декор на вставке, Китай</t>
  </si>
  <si>
    <t>https://www.lavrpack.ru/local/templates/phoenix_v1/images_cache/thumbs/7f51ae8b9a372071a4c29d97c111097f.webp?v=1790832077</t>
  </si>
  <si>
    <t>65fb6d27-103b-11f0-ab40-22344d083d2c#74656753-103b-11f0-ab40-22344d083d2c</t>
  </si>
  <si>
    <t>111907</t>
  </si>
  <si>
    <t>Кашпо Лейка (металл), зеленый, D11x26хH9</t>
  </si>
  <si>
    <t>85b73858-103c-11f0-ab40-22344d083d2c#b25a1082-103c-11f0-ab40-22344d083d2c</t>
  </si>
  <si>
    <t>111909</t>
  </si>
  <si>
    <t>Набор вставок Яйцо</t>
  </si>
  <si>
    <t>4*H24см, цв. в асс-те</t>
  </si>
  <si>
    <t>6шт.,</t>
  </si>
  <si>
    <t>b053f3d5-103d-11f0-ab40-22344d083d2c#c3edc69a-1056-11f0-ab40-22344d083d2c</t>
  </si>
  <si>
    <t>111913</t>
  </si>
  <si>
    <t>Набор яиц в кассете</t>
  </si>
  <si>
    <t>17*13см, цв. в асс-те</t>
  </si>
  <si>
    <t>78fd9290-7f2e-11ec-b73f-0018e40a3af2</t>
  </si>
  <si>
    <t>32453</t>
  </si>
  <si>
    <t>Подарочная коробка</t>
  </si>
  <si>
    <t>https://www.lavrpack.ru/local/templates/phoenix_v1/images_cache/thumbs/b65bcabfb68175a5afdbb9f65dafc44b.webp?v=1790832077</t>
  </si>
  <si>
    <t>75708ab1-92e1-11f0-ab48-22344d083d2c#990d4c2e-92e1-11f0-ab48-22344d083d2c</t>
  </si>
  <si>
    <t>114847</t>
  </si>
  <si>
    <t>Прищепки 2,5*0,3*0</t>
  </si>
  <si>
    <t>(50шт/уп), Натуральный</t>
  </si>
  <si>
    <t>https://www.lavrpack.ru/local/templates/phoenix_v1/images_cache/thumbs/3c75172c16792d287ce32cd7bb7b26f6.webp?v=1790832077</t>
  </si>
  <si>
    <t>75708ab1-92e1-11f0-ab48-22344d083d2c#a545c623-92e1-11f0-ab48-22344d083d2c</t>
  </si>
  <si>
    <t>(50шт/уп), Розовый</t>
  </si>
  <si>
    <t>https://www.lavrpack.ru/local/templates/phoenix_v1/images_cache/thumbs/56569f6967c28cb0bb50c29115408606.webp?v=1790832077</t>
  </si>
  <si>
    <t>75708ab1-92e1-11f0-ab48-22344d083d2c#82de90d2-92e1-11f0-ab48-22344d083d2c</t>
  </si>
  <si>
    <t>(50шт/уп), Серый</t>
  </si>
  <si>
    <t>https://www.lavrpack.ru/local/templates/phoenix_v1/images_cache/thumbs/751940e14bbcd39fd9f34d1931a73c8e.webp?v=1790792811</t>
  </si>
  <si>
    <t>a125a409-4d12-11f0-ab41-22344d083d2c#a7c24d88-4d12-11f0-ab41-22344d083d2c</t>
  </si>
  <si>
    <t>113233</t>
  </si>
  <si>
    <t>Прищепки декоративные, металлические, Love</t>
  </si>
  <si>
    <t>https://www.lavrpack.ru/local/templates/phoenix_v1/images_cache/thumbs/e0db53863a52410b47758390414aeb6b.webp?v=1790832077</t>
  </si>
  <si>
    <t>0bc6ef59-b94d-11ef-ab3b-22344d083d2c#40de4a11-b94d-11ef-ab3b-22344d083d2c</t>
  </si>
  <si>
    <t>110774</t>
  </si>
  <si>
    <t>Сувенир Девочка, Белый (H75х21х18см)</t>
  </si>
  <si>
    <t>https://www.lavrpack.ru/local/templates/phoenix_v1/images_cache/thumbs/57dc129f350634393a0c7f221c2eea91.webp?v=1790832077</t>
  </si>
  <si>
    <t>0bc6ef59-b94d-11ef-ab3b-22344d083d2c#27408bcd-b94d-11ef-ab3b-22344d083d2c</t>
  </si>
  <si>
    <t>Сувенир Девочка, Белый (H78х21х18см)</t>
  </si>
  <si>
    <t>https://www.lavrpack.ru/local/templates/phoenix_v1/images_cache/thumbs/297125b149cb636defb17c21d6b39c0e.webp?v=1790792811</t>
  </si>
  <si>
    <t>149c26af-6476-11ef-ab51-1cfd08767542</t>
  </si>
  <si>
    <t>109111</t>
  </si>
  <si>
    <t>Сувенир Дерево, H17x5x14см, серебряный</t>
  </si>
  <si>
    <t>https://www.lavrpack.ru/local/templates/phoenix_v1/images_cache/thumbs/1edbfb950befd4efa960ad228c3098d3.webp?v=1790832077</t>
  </si>
  <si>
    <t>af7500e3-1042-11f0-ab40-22344d083d2c#b9d789f8-1042-11f0-ab40-22344d083d2c</t>
  </si>
  <si>
    <t>111928</t>
  </si>
  <si>
    <t>Сувенир Крольчиха с крольчонком (полирезин), H18x9,5x6</t>
  </si>
  <si>
    <t>в ассортименте</t>
  </si>
  <si>
    <t>5см,</t>
  </si>
  <si>
    <t>https://www.lavrpack.ru/local/templates/phoenix_v1/images_cache/thumbs/337dc9ce4dd1683a141fbe0405221abf.webp?v=1790792811</t>
  </si>
  <si>
    <t>2bed2340-103d-11f0-ab40-22344d083d2c#35ab2ebc-103d-11f0-ab40-22344d083d2c</t>
  </si>
  <si>
    <t>111911</t>
  </si>
  <si>
    <t>Сувенир Петух, H30х23х20 см, Белый</t>
  </si>
  <si>
    <t>ee4ec768-b94b-11ef-ab3b-22344d083d2c#3e08060b-b94c-11ef-ab3b-22344d083d2c</t>
  </si>
  <si>
    <t>110771</t>
  </si>
  <si>
    <t>Сувенир Принцесса, Белый/Золотой (H54х19х15см)</t>
  </si>
  <si>
    <t>https://www.lavrpack.ru/local/templates/phoenix_v1/images_cache/thumbs/72459fe231d9c9e938e13898ee644ecf.webp?v=1790792811</t>
  </si>
  <si>
    <t>fed0eee4-1066-11f0-ab40-22344d083d2c#0b518194-1067-11f0-ab40-22344d083d2c</t>
  </si>
  <si>
    <t>111996</t>
  </si>
  <si>
    <t>Сувенир Цыпленок (полирезин), Желтый, H11х7,5х7см</t>
  </si>
  <si>
    <t>https://www.lavrpack.ru/local/templates/phoenix_v1/images_cache/thumbs/633ccf5dd342563490a77ea391f13022.webp?v=1790832077</t>
  </si>
  <si>
    <t>fed0eee4-1066-11f0-ab40-22344d083d2c#653ba2c0-1067-11f0-ab40-22344d083d2c</t>
  </si>
  <si>
    <t>Сувенир Цыпленок (полирезин), Желтый, H13х7х7см</t>
  </si>
  <si>
    <t>https://www.lavrpack.ru/local/templates/phoenix_v1/images_cache/thumbs/341e8613c8ba0658be1d43e655dec6e6.webp?v=1790792811</t>
  </si>
  <si>
    <t>9b93f1fe-1069-11f0-ab40-22344d083d2c#a86f7e8a-1069-11f0-ab40-22344d083d2c</t>
  </si>
  <si>
    <t>111998</t>
  </si>
  <si>
    <t>Сувенир Яйцо (керамика), H11,5х10х10см, Белый/Зеленый</t>
  </si>
  <si>
    <t>https://www.lavrpack.ru/local/templates/phoenix_v1/images_cache/thumbs/c3a2cc2c6f87dcd858e3e94766d2a6ec.webp?v=1790792811</t>
  </si>
  <si>
    <t>8c3da24f-b94b-11ef-ab3b-22344d083d2c#be9ce916-b94b-11ef-ab3b-22344d083d2c</t>
  </si>
  <si>
    <t>110770</t>
  </si>
  <si>
    <t>Украшение подвесное, Девочка (H51х19х10см), белый</t>
  </si>
  <si>
    <t>https://www.lavrpack.ru/local/templates/phoenix_v1/images_cache/thumbs/8f630aecc0cf0087929a6eb2dc877a06.webp?v=1790792811</t>
  </si>
  <si>
    <t>8c3da24f-b94b-11ef-ab3b-22344d083d2c#a753f901-b94b-11ef-ab3b-22344d083d2c</t>
  </si>
  <si>
    <t>Украшение подвесное, Принцесса (H33х17х17см), белый</t>
  </si>
  <si>
    <t>https://www.lavrpack.ru/local/templates/phoenix_v1/images_cache/thumbs/42077184c243fc5e706d02409c7cfd7d.webp?v=1790792811</t>
  </si>
  <si>
    <t>41e4d4f3-9cfd-11ef-ab3b-22344d083d2c#4e064c8e-9cfd-11ef-ab3b-22344d083d2c</t>
  </si>
  <si>
    <t>110393</t>
  </si>
  <si>
    <t>Флористический декор</t>
  </si>
  <si>
    <t>Бабочка микс, 12шт</t>
  </si>
  <si>
    <t>https://www.lavrpack.ru/local/templates/phoenix_v1/images_cache/thumbs/934c91d1df67dea62b2b777a1ed3da00.webp?v=1790792811</t>
  </si>
  <si>
    <t>e1bd5394-9cfb-11ef-ab3b-22344d083d2c#e85cb888-9cfb-11ef-ab3b-22344d083d2c</t>
  </si>
  <si>
    <t>110392</t>
  </si>
  <si>
    <t>Бабочка, 18см</t>
  </si>
  <si>
    <t>https://www.lavrpack.ru/local/templates/phoenix_v1/images_cache/thumbs/581affa03b3ea2ea90b7b8e8042ba431.webp?v=1790832077</t>
  </si>
  <si>
    <t>Фетр — 23 поз.</t>
  </si>
  <si>
    <t>5ab38429-7f2e-11ec-b73f-0018e40a3af2</t>
  </si>
  <si>
    <t>11072</t>
  </si>
  <si>
    <t>Упак. материал</t>
  </si>
  <si>
    <t>Сизофибр 60 см×5 ярд. в ассорт</t>
  </si>
  <si>
    <t>https://www.lavrpack.ru/local/templates/phoenix_v1/images_cache/thumbs/c04f315eb8a3fd02e2d79a64ade8ba3f.webp?v=1790792811</t>
  </si>
  <si>
    <t>0106dc64-7f2c-11ec-b73f-0018e40a3af2</t>
  </si>
  <si>
    <t>48388</t>
  </si>
  <si>
    <t>Фетр</t>
  </si>
  <si>
    <t>в ассортименте 15м</t>
  </si>
  <si>
    <t>https://www.lavrpack.ru/local/templates/phoenix_v1/images_cache/thumbs/df2f94a129b31b48fefa2e8a87035923.webp?v=1790832077</t>
  </si>
  <si>
    <t>c89a93ea-7f2d-11ec-b73f-0018e40a3af2</t>
  </si>
  <si>
    <t>67822</t>
  </si>
  <si>
    <t>выбитый 3D, 50см×10м Желтый (маленькие розы)</t>
  </si>
  <si>
    <t>https://www.lavrpack.ru/local/templates/phoenix_v1/images_cache/thumbs/1b8aff61232b76476b4bd61859cae2cb.webp?v=1790832077</t>
  </si>
  <si>
    <t>0cb9dada-7f2b-11ec-b73f-0018e40a3af2</t>
  </si>
  <si>
    <t>44568</t>
  </si>
  <si>
    <t>выбитый 3D, 50см×10м</t>
  </si>
  <si>
    <t>https://www.lavrpack.ru/local/templates/phoenix_v1/images_cache/thumbs/98705a26349717cbfbfdfd4bdcd6df4d.webp?v=1790832077</t>
  </si>
  <si>
    <t>12ded6ab-7f2b-11ec-b73f-0018e40a3af2</t>
  </si>
  <si>
    <t>45152</t>
  </si>
  <si>
    <t>ламинированный с перфорацией,60см×5м</t>
  </si>
  <si>
    <t>https://www.lavrpack.ru/local/templates/phoenix_v1/images_cache/thumbs/bfdc0dc5cb50ed178f61559b8defd3d0.webp?v=1790792811</t>
  </si>
  <si>
    <t>b342c111-52ed-11ef-ab50-1cfd08767542#0bcd492a-52ee-11ef-ab50-1cfd08767542</t>
  </si>
  <si>
    <t>108725</t>
  </si>
  <si>
    <t>Корея, Красный</t>
  </si>
  <si>
    <t>Однотонный 20м</t>
  </si>
  <si>
    <t>https://www.lavrpack.ru/local/templates/phoenix_v1/images_cache/thumbs/dff474eccfbd5a58145e21788f655b85.webp?v=1790792811</t>
  </si>
  <si>
    <t>b342c111-52ed-11ef-ab50-1cfd08767542#c8398eaa-52ed-11ef-ab50-1cfd08767542</t>
  </si>
  <si>
    <t>Корея, Абрикос</t>
  </si>
  <si>
    <t>https://www.lavrpack.ru/local/templates/phoenix_v1/images_cache/thumbs/57721d490db2d1a608bf43c6c7d7bb98.webp?v=1790832077</t>
  </si>
  <si>
    <t>b342c111-52ed-11ef-ab50-1cfd08767542#af0319fc-52f1-11ef-ab50-1cfd08767542</t>
  </si>
  <si>
    <t>Корея, Лайм</t>
  </si>
  <si>
    <t>b342c111-52ed-11ef-ab50-1cfd08767542#635fc928-52ee-11ef-ab50-1cfd08767542</t>
  </si>
  <si>
    <t>Корея, Темно-зеленый</t>
  </si>
  <si>
    <t>https://www.lavrpack.ru/local/templates/phoenix_v1/images_cache/thumbs/68b7e368e29da2e1ed92c97ab8ed8fe9.webp?v=1790792811</t>
  </si>
  <si>
    <t>b342c111-52ed-11ef-ab50-1cfd08767542#1b561bb3-52ee-11ef-ab50-1cfd08767542</t>
  </si>
  <si>
    <t>Корея, Оранжевый</t>
  </si>
  <si>
    <t>https://www.lavrpack.ru/local/templates/phoenix_v1/images_cache/thumbs/b04bd800bafdcd533859dfb226560b3d.webp?v=1790792811</t>
  </si>
  <si>
    <t>b342c111-52ed-11ef-ab50-1cfd08767542#03a25da3-52ee-11ef-ab50-1cfd08767542</t>
  </si>
  <si>
    <t>Корея, Зеленый</t>
  </si>
  <si>
    <t>https://www.lavrpack.ru/local/templates/phoenix_v1/images_cache/thumbs/748385351b4ca9f40247aa378c312cb8.webp?v=1790792811</t>
  </si>
  <si>
    <t>b342c111-52ed-11ef-ab50-1cfd08767542#f1b26ff2-52ed-11ef-ab50-1cfd08767542</t>
  </si>
  <si>
    <t>Корея, Голубой</t>
  </si>
  <si>
    <t>https://www.lavrpack.ru/local/templates/phoenix_v1/images_cache/thumbs/f48418771a0e1666d5805d89a14a4caa.webp?v=1790792811</t>
  </si>
  <si>
    <t>b342c111-52ed-11ef-ab50-1cfd08767542#3ef59e5b-52ee-11ef-ab50-1cfd08767542</t>
  </si>
  <si>
    <t>Корея, Салатовый</t>
  </si>
  <si>
    <t>https://www.lavrpack.ru/local/templates/phoenix_v1/images_cache/thumbs/e64856d80b12ea3c71c2723b4182ef01.webp?v=1790792811</t>
  </si>
  <si>
    <t>b342c111-52ed-11ef-ab50-1cfd08767542#2ff976d1-52ee-11ef-ab50-1cfd08767542</t>
  </si>
  <si>
    <t>Корея, Розовый</t>
  </si>
  <si>
    <t>https://www.lavrpack.ru/local/templates/phoenix_v1/images_cache/thumbs/182b2df556cd4c88dd929119025a80f5.webp?v=1790792811</t>
  </si>
  <si>
    <t>b342c111-52ed-11ef-ab50-1cfd08767542#78dc1a33-52ee-11ef-ab50-1cfd08767542</t>
  </si>
  <si>
    <t>Корея, Фуксия</t>
  </si>
  <si>
    <t>https://www.lavrpack.ru/local/templates/phoenix_v1/images_cache/thumbs/1f033093464b1b5c57af90a1561caabb.webp?v=1790792811</t>
  </si>
  <si>
    <t>b342c111-52ed-11ef-ab50-1cfd08767542#4f55048d-52ee-11ef-ab50-1cfd08767542</t>
  </si>
  <si>
    <t>Корея, Сиреневый</t>
  </si>
  <si>
    <t>https://www.lavrpack.ru/local/templates/phoenix_v1/images_cache/thumbs/51c0a9b571956771f420d30ca4c1a1d9.webp?v=1790792811</t>
  </si>
  <si>
    <t>b342c111-52ed-11ef-ab50-1cfd08767542#eac23813-52ed-11ef-ab50-1cfd08767542</t>
  </si>
  <si>
    <t>Корея, Винный</t>
  </si>
  <si>
    <t>https://www.lavrpack.ru/local/templates/phoenix_v1/images_cache/thumbs/ba18a4ab3188749cfead6b99933ad81f.webp?v=1790792811</t>
  </si>
  <si>
    <t>b342c111-52ed-11ef-ab50-1cfd08767542#584204ed-52f0-11ef-ab50-1cfd08767542</t>
  </si>
  <si>
    <t>Корея, Бордо</t>
  </si>
  <si>
    <t>9f132937-7f2c-11ec-b73f-0018e40a3af2</t>
  </si>
  <si>
    <t>67855</t>
  </si>
  <si>
    <t>Перламутр 10м Красный</t>
  </si>
  <si>
    <t>https://www.lavrpack.ru/local/templates/phoenix_v1/images_cache/thumbs/a8173571ba62d5ea8a1a63f5edb71c7b.webp?v=1790832077</t>
  </si>
  <si>
    <t>1dc1ebba-7f2e-11ec-b73f-0018e40a3af2</t>
  </si>
  <si>
    <t>67854</t>
  </si>
  <si>
    <t>Перламутр 10м Оранжевый</t>
  </si>
  <si>
    <t>https://www.lavrpack.ru/local/templates/phoenix_v1/images_cache/thumbs/a3ae3b33e68b048c94025ec8d5668310.webp?v=1790832077</t>
  </si>
  <si>
    <t>9f132936-7f2c-11ec-b73f-0018e40a3af2</t>
  </si>
  <si>
    <t>67852</t>
  </si>
  <si>
    <t>Перламутр 10м Орхидея</t>
  </si>
  <si>
    <t>https://www.lavrpack.ru/local/templates/phoenix_v1/images_cache/thumbs/998e8e5a8489d7f04e8a273be681102f.webp?v=1790832077</t>
  </si>
  <si>
    <t>7a5e70be-7f2a-11ec-b73f-0018e40a3af2</t>
  </si>
  <si>
    <t>15419</t>
  </si>
  <si>
    <t>С рисунком, 20м</t>
  </si>
  <si>
    <t>https://www.lavrpack.ru/local/templates/phoenix_v1/images_cache/thumbs/990361b8e3bdaf56762633fa15b37359.webp?v=1790832077</t>
  </si>
  <si>
    <t>7450b417-7f2a-11ec-b73f-0018e40a3af2</t>
  </si>
  <si>
    <t>15423</t>
  </si>
  <si>
    <t>Френч выбитый, 20м</t>
  </si>
  <si>
    <t>https://www.lavrpack.ru/local/templates/phoenix_v1/images_cache/thumbs/8dea8ccc3df6e22714e3cbb2f881f708.webp?v=1790832077</t>
  </si>
  <si>
    <t>Перья — 21 поз.</t>
  </si>
  <si>
    <t>0c4d592b-7f2d-11ec-b73f-0018e40a3af2</t>
  </si>
  <si>
    <t>61862</t>
  </si>
  <si>
    <t>Набор перьев 8гр.</t>
  </si>
  <si>
    <t>https://www.lavrpack.ru/local/templates/phoenix_v1/images_cache/thumbs/8d1242b40418a2a059c55c6d4b776250.webp?v=1790832077</t>
  </si>
  <si>
    <t>c2c94be4-7f2e-11ec-b73f-0018e40a3af2</t>
  </si>
  <si>
    <t>61863</t>
  </si>
  <si>
    <t>Набор перьев 9см.14гр.</t>
  </si>
  <si>
    <t>https://www.lavrpack.ru/local/templates/phoenix_v1/images_cache/thumbs/2e5724a7317e0e6f1237ff036950d458.webp?v=1790832077</t>
  </si>
  <si>
    <t>e596acaf-354b-11ee-a5bc-00e01a6800eb#8976688c-354c-11ee-a5bc-00e01a6800eb</t>
  </si>
  <si>
    <t>103491</t>
  </si>
  <si>
    <t>Перо</t>
  </si>
  <si>
    <t>Китай, Черный</t>
  </si>
  <si>
    <t>Страуса 15-20см. (10шт.в упак.)</t>
  </si>
  <si>
    <t>https://www.lavrpack.ru/local/templates/phoenix_v1/images_cache/thumbs/baef020f0d1e7aac7ee383c080cc9cd7.webp?v=1790792811</t>
  </si>
  <si>
    <t>e596acaf-354b-11ee-a5bc-00e01a6800eb#17a1dab2-354c-11ee-a5bc-00e01a6800eb</t>
  </si>
  <si>
    <t>Китай, Тиффани</t>
  </si>
  <si>
    <t>https://www.lavrpack.ru/local/templates/phoenix_v1/images_cache/thumbs/eea6ee31aaedc9ff83b57eb50ee9af02.webp?v=1790792811</t>
  </si>
  <si>
    <t>e596acaf-354b-11ee-a5bc-00e01a6800eb#51293c71-354c-11ee-a5bc-00e01a6800eb</t>
  </si>
  <si>
    <t>Китай, Малиновый</t>
  </si>
  <si>
    <t>https://www.lavrpack.ru/local/templates/phoenix_v1/images_cache/thumbs/82fbfa041b20e2324d15f78b8ad23fa0.webp?v=1790792811</t>
  </si>
  <si>
    <t>e596acaf-354b-11ee-a5bc-00e01a6800eb#9bb4748b-a8ee-11f0-ab48-22344d083d2c</t>
  </si>
  <si>
    <t>Китай, Стальной</t>
  </si>
  <si>
    <t>https://www.lavrpack.ru/local/templates/phoenix_v1/images_cache/thumbs/64c730c699c72df62a297aa99804ba8f.webp?v=1790832077</t>
  </si>
  <si>
    <t>e596acaf-354b-11ee-a5bc-00e01a6800eb#2f0e0505-354c-11ee-a5bc-00e01a6800eb</t>
  </si>
  <si>
    <t>Китай, Пыльно-розовый</t>
  </si>
  <si>
    <t>https://www.lavrpack.ru/local/templates/phoenix_v1/images_cache/thumbs/e3517c382112f6e16af67a5dcdbdd112.webp?v=1790792811</t>
  </si>
  <si>
    <t>e596acaf-354b-11ee-a5bc-00e01a6800eb#3eaf6e31-354c-11ee-a5bc-00e01a6800eb</t>
  </si>
  <si>
    <t>Китай, Красный</t>
  </si>
  <si>
    <t>https://www.lavrpack.ru/local/templates/phoenix_v1/images_cache/thumbs/ab399fe99fb434c7a34901a88bfbfbc1.webp?v=1790792811</t>
  </si>
  <si>
    <t>e596acaf-354b-11ee-a5bc-00e01a6800eb#4691fd19-354c-11ee-a5bc-00e01a6800eb</t>
  </si>
  <si>
    <t>Китай, Розовый</t>
  </si>
  <si>
    <t>https://www.lavrpack.ru/local/templates/phoenix_v1/images_cache/thumbs/f03bf59d120daf578b644da092c05d88.webp?v=1790792811</t>
  </si>
  <si>
    <t>e596acaf-354b-11ee-a5bc-00e01a6800eb#6eb3b038-354c-11ee-a5bc-00e01a6800eb</t>
  </si>
  <si>
    <t>Китай, Персик</t>
  </si>
  <si>
    <t>https://www.lavrpack.ru/local/templates/phoenix_v1/images_cache/thumbs/fcfc0d3c13fb79c00fc4f89b30f5a39b.webp?v=1790792811</t>
  </si>
  <si>
    <t>e596acaf-354b-11ee-a5bc-00e01a6800eb#f6996955-71a7-11ee-a8ad-00e01a6800eb</t>
  </si>
  <si>
    <t>Китай, Бордовый</t>
  </si>
  <si>
    <t>https://www.lavrpack.ru/local/templates/phoenix_v1/images_cache/thumbs/3797ca542beeccf76f8c2a8f0c9f5e35.webp?v=1790792811</t>
  </si>
  <si>
    <t>e596acaf-354b-11ee-a5bc-00e01a6800eb#9a781d73-354c-11ee-a5bc-00e01a6800eb</t>
  </si>
  <si>
    <t>Китай, Лиловый</t>
  </si>
  <si>
    <t>https://www.lavrpack.ru/local/templates/phoenix_v1/images_cache/thumbs/c82d77a1fcb1c6063d220741d2a3900a.webp?v=1790792811</t>
  </si>
  <si>
    <t>e596acaf-354b-11ee-a5bc-00e01a6800eb#e77628bd-71a7-11ee-a8ad-00e01a6800eb</t>
  </si>
  <si>
    <t>Китай, Кофе с молоком</t>
  </si>
  <si>
    <t>https://www.lavrpack.ru/local/templates/phoenix_v1/images_cache/thumbs/658e4904f8f59c37b3ecd4d7b02f5d83.webp?v=1790792811</t>
  </si>
  <si>
    <t>e596acaf-354b-11ee-a5bc-00e01a6800eb#fac0689f-354b-11ee-a5bc-00e01a6800eb</t>
  </si>
  <si>
    <t>Китай, Сиреневый</t>
  </si>
  <si>
    <t>https://www.lavrpack.ru/local/templates/phoenix_v1/images_cache/thumbs/f390dc7b2fcfe5f9e3865ae2d67a513f.webp?v=1790792811</t>
  </si>
  <si>
    <t>e596acaf-354b-11ee-a5bc-00e01a6800eb#92613033-354c-11ee-a5bc-00e01a6800eb</t>
  </si>
  <si>
    <t>Китай, Кремовый</t>
  </si>
  <si>
    <t>https://www.lavrpack.ru/local/templates/phoenix_v1/images_cache/thumbs/27192c2cee8da407035937fa152b12bc.webp?v=1790792811</t>
  </si>
  <si>
    <t>e596acaf-354b-11ee-a5bc-00e01a6800eb#7ff5aa34-354c-11ee-a5bc-00e01a6800eb</t>
  </si>
  <si>
    <t>Китай, Белый</t>
  </si>
  <si>
    <t>https://www.lavrpack.ru/local/templates/phoenix_v1/images_cache/thumbs/791c4800456fcd45f920ba0c1e52ebc0.webp?v=1790792811</t>
  </si>
  <si>
    <t>c20c0540-71a8-11ee-a8ad-00e01a6800eb#e600ee96-71a8-11ee-a8ad-00e01a6800eb</t>
  </si>
  <si>
    <t>104617</t>
  </si>
  <si>
    <t>Страуса 45-50см. (3шт.в упак.)</t>
  </si>
  <si>
    <t>https://www.lavrpack.ru/local/templates/phoenix_v1/images_cache/thumbs/577975140946bcc897a90aa6b1153ae6.webp?v=1790792811</t>
  </si>
  <si>
    <t>c20c0540-71a8-11ee-a8ad-00e01a6800eb#d03a17e6-71a8-11ee-a8ad-00e01a6800eb</t>
  </si>
  <si>
    <t>https://www.lavrpack.ru/local/templates/phoenix_v1/images_cache/thumbs/814a63c879e8078a5650beeff571f476.webp?v=1790792811</t>
  </si>
  <si>
    <t>c20c0540-71a8-11ee-a8ad-00e01a6800eb#b057d0c1-b92b-11ef-ab3b-22344d083d2c</t>
  </si>
  <si>
    <t>https://www.lavrpack.ru/local/templates/phoenix_v1/images_cache/thumbs/a9ca04a1a634f6fe758d5d1d92523d3c.webp?v=1790832077</t>
  </si>
  <si>
    <t>c20c0540-71a8-11ee-a8ad-00e01a6800eb#c4b4086f-b92b-11ef-ab3b-22344d083d2c</t>
  </si>
  <si>
    <t>c20c0540-71a8-11ee-a8ad-00e01a6800eb#be227ac1-b92b-11ef-ab3b-22344d083d2c</t>
  </si>
  <si>
    <t>Сетка — 12 поз.</t>
  </si>
  <si>
    <t>e69849cb-6204-11f0-ab47-22344d083d2c#076438aa-6205-11f0-ab47-22344d083d2c</t>
  </si>
  <si>
    <t>113677</t>
  </si>
  <si>
    <t>Ажурная  48см×4,5ярд</t>
  </si>
  <si>
    <t>https://www.lavrpack.ru/local/templates/phoenix_v1/images_cache/thumbs/ff5d9420427732c090b69d01570f7081.webp?v=1790792811</t>
  </si>
  <si>
    <t>68132360-7f2a-11ec-b73f-0018e40a3af2</t>
  </si>
  <si>
    <t>8844</t>
  </si>
  <si>
    <t>Ромбо светло-зеленая, Россия</t>
  </si>
  <si>
    <t>https://www.lavrpack.ru/local/templates/phoenix_v1/images_cache/thumbs/6c54cdbbfece24d99fa643708f56aef6.webp?v=1790832077</t>
  </si>
  <si>
    <t>4833008b-620e-11f0-ab47-22344d083d2c#73b8c944-620e-11f0-ab47-22344d083d2c</t>
  </si>
  <si>
    <t>113688</t>
  </si>
  <si>
    <t>Сизаль искуственный., Корея, Зеленый</t>
  </si>
  <si>
    <t>4833008b-620e-11f0-ab47-22344d083d2c#02c39597-767b-11f0-ab47-22344d083d2c</t>
  </si>
  <si>
    <t>Сизаль искуственный., Корея, Салатовый</t>
  </si>
  <si>
    <t>4fc170e5-7f2a-11ec-b73f-0018e40a3af2</t>
  </si>
  <si>
    <t>10145</t>
  </si>
  <si>
    <t>Флористическая  сетка</t>
  </si>
  <si>
    <t>К Сан (K-SUN MESH), Корея 54 10,0 (K-SUN MESH), Корея</t>
  </si>
  <si>
    <t>https://www.lavrpack.ru/local/templates/phoenix_v1/images_cache/thumbs/91ba0b5d3b7aee205cc3a17622df57ef.webp?v=1790832077</t>
  </si>
  <si>
    <t>68132361-7f2a-11ec-b73f-0018e40a3af2</t>
  </si>
  <si>
    <t>10514</t>
  </si>
  <si>
    <t>Е Спешиал (E-SPECIAL MESH), Корея 54 10.0</t>
  </si>
  <si>
    <t>https://www.lavrpack.ru/local/templates/phoenix_v1/images_cache/thumbs/a4e2853a22a5cc42a376e1629afcd2d9.webp?v=1790832077</t>
  </si>
  <si>
    <t>7c5479c0-9ce0-11ef-ab3b-22344d083d2c#9b0791df-9ce0-11ef-ab3b-22344d083d2c</t>
  </si>
  <si>
    <t>110382</t>
  </si>
  <si>
    <t>Флористическая сетка "История любви"</t>
  </si>
  <si>
    <t>Шампань</t>
  </si>
  <si>
    <t>1,6м×50см,</t>
  </si>
  <si>
    <t>https://www.lavrpack.ru/local/templates/phoenix_v1/images_cache/thumbs/cc584f8ab39625a2c5d3c96c1c58cbc5.webp?v=1790792811</t>
  </si>
  <si>
    <t>7c5479c0-9ce0-11ef-ab3b-22344d083d2c#94de042a-9ce0-11ef-ab3b-22344d083d2c</t>
  </si>
  <si>
    <t>Фиолетовый</t>
  </si>
  <si>
    <t>https://www.lavrpack.ru/local/templates/phoenix_v1/images_cache/thumbs/4ce069cdc5349a8081ce7f762e16b9b5.webp?v=1790792811</t>
  </si>
  <si>
    <t>7c5479c0-9ce0-11ef-ab3b-22344d083d2c#a0fdbb1e-9ce0-11ef-ab3b-22344d083d2c</t>
  </si>
  <si>
    <t>Розовый</t>
  </si>
  <si>
    <t>https://www.lavrpack.ru/local/templates/phoenix_v1/images_cache/thumbs/f2ec062d1bbaf4ac4f064de336a85892.webp?v=1790792811</t>
  </si>
  <si>
    <t>7c5479c0-9ce0-11ef-ab3b-22344d083d2c#8ebb1e19-9ce0-11ef-ab3b-22344d083d2c</t>
  </si>
  <si>
    <t>Мята</t>
  </si>
  <si>
    <t>https://www.lavrpack.ru/local/templates/phoenix_v1/images_cache/thumbs/719ebbcfeb24e7f1bda74891661d0bca.webp?v=1790792811</t>
  </si>
  <si>
    <t>a72b4079-1720-11ee-8f7e-00e01a6800eb#c637532c-1720-11ee-8f7e-00e01a6800eb</t>
  </si>
  <si>
    <t>103207</t>
  </si>
  <si>
    <t>Флористическая сетка "Салют", 28cм*5ярд., Черный</t>
  </si>
  <si>
    <t>https://www.lavrpack.ru/local/templates/phoenix_v1/images_cache/thumbs/eb014490d9dc55cf3a32699162730123.webp?v=1790792811</t>
  </si>
  <si>
    <t>f81df876-171f-11ee-8f7e-00e01a6800eb#0d702baa-1720-11ee-8f7e-00e01a6800eb</t>
  </si>
  <si>
    <t>103206</t>
  </si>
  <si>
    <t>Флористическая сетка "Фея"</t>
  </si>
  <si>
    <t>1,6м×20ярд.,</t>
  </si>
  <si>
    <t>https://www.lavrpack.ru/local/templates/phoenix_v1/images_cache/thumbs/ca6f5527b1215f334aaacdba33032d0a.webp?v=1790792811</t>
  </si>
  <si>
    <t>Топперы, вставки — 8 поз.</t>
  </si>
  <si>
    <t>68132351-7f2a-11ec-b73f-0018e40a3af2</t>
  </si>
  <si>
    <t>9090</t>
  </si>
  <si>
    <t>Вставка</t>
  </si>
  <si>
    <t>в ассортименте 15см</t>
  </si>
  <si>
    <t>https://www.lavrpack.ru/local/templates/phoenix_v1/images_cache/thumbs/9d2202064a63f15968f9c14d9a753a19.webp?v=1790832077</t>
  </si>
  <si>
    <t>1f1e7138-7f2b-11ec-b73f-0018e40a3af2</t>
  </si>
  <si>
    <t>52851</t>
  </si>
  <si>
    <t>Колокольчики 10шт.(1,5см.)</t>
  </si>
  <si>
    <t>6e2151b9-7f2a-11ec-b73f-0018e40a3af2</t>
  </si>
  <si>
    <t>12460</t>
  </si>
  <si>
    <t>фигурка в ассорт. металл, Россия</t>
  </si>
  <si>
    <t>https://www.lavrpack.ru/local/templates/phoenix_v1/images_cache/thumbs/3fa50ca12e582e7fabdc74a537dfdea8.webp?v=1790832077</t>
  </si>
  <si>
    <t>8725cae4-7f2b-11ec-b73f-0018e40a3af2</t>
  </si>
  <si>
    <t>52918</t>
  </si>
  <si>
    <t>Ягоды D1.5×H12см.(12шт.)</t>
  </si>
  <si>
    <t>https://www.lavrpack.ru/local/templates/phoenix_v1/images_cache/thumbs/1e72ebd385bc88d47d4612aa78c13b1e.webp?v=1790792811</t>
  </si>
  <si>
    <t>3569325c-a072-11ed-ba70-00e01a6800eb</t>
  </si>
  <si>
    <t>78260</t>
  </si>
  <si>
    <t>Держатель метал.</t>
  </si>
  <si>
    <t>"Круг" 20шт/упак. (H30см) золото</t>
  </si>
  <si>
    <t>https://www.lavrpack.ru/local/templates/phoenix_v1/images_cache/thumbs/c8fc9bc131e8f6b5c0c6b14eedcf3ec6.webp?v=1790832077</t>
  </si>
  <si>
    <t>e8465cd5-9336-11ee-a8ad-00e01a6800eb</t>
  </si>
  <si>
    <t>105272</t>
  </si>
  <si>
    <t>Держатель металл.</t>
  </si>
  <si>
    <t>(10шт/упак.)</t>
  </si>
  <si>
    <t>3см×34см×1,5см</t>
  </si>
  <si>
    <t>9fddd20a-8a68-11ec-b73f-0018e40a3af2</t>
  </si>
  <si>
    <t>69145</t>
  </si>
  <si>
    <t>Топпер(дерево)</t>
  </si>
  <si>
    <t>"Сердце", Россия</t>
  </si>
  <si>
    <t>https://www.lavrpack.ru/local/templates/phoenix_v1/images_cache/thumbs/440431f2cd0c0f9f8d4b69d1cb039ed7.webp?v=1790832077</t>
  </si>
  <si>
    <t>e1f35dd8-7f2a-11ec-b73f-0018e40a3af2</t>
  </si>
  <si>
    <t>41442</t>
  </si>
  <si>
    <t>малый 30 см</t>
  </si>
  <si>
    <t>https://www.lavrpack.ru/local/templates/phoenix_v1/images_cache/thumbs/fb0bf9f304aad00ee24b4d04a0e0049d.webp?v=1790832077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</si>
  <si>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</si>
  <si>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</si>
  <si>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</si>
  <si>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</si>
  <si>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</si>
  <si>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</si>
  <si>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</si>
  <si>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</si>
  <si>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</si>
  <si>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</si>
  <si>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</si>
  <si>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</si>
  <si>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20:27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</si>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</sst>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0040df5bf5c93f0478bd8fec847bce3.jpg"/><Relationship Id="rId3" Type="http://schemas.openxmlformats.org/officeDocument/2006/relationships/image" Target="../media/e86a92bff0b4e30252edd6c00617b8c9.jpg"/><Relationship Id="rId4" Type="http://schemas.openxmlformats.org/officeDocument/2006/relationships/image" Target="../media/7b5a14c19a74ec4a0d018638b6590cfc.jpg"/><Relationship Id="rId5" Type="http://schemas.openxmlformats.org/officeDocument/2006/relationships/image" Target="../media/c5e4c383f72449aee1463fddc7eea171.jpg"/><Relationship Id="rId6" Type="http://schemas.openxmlformats.org/officeDocument/2006/relationships/image" Target="../media/fe2b06154fc7442fab0d815078da39e7.jpg"/><Relationship Id="rId7" Type="http://schemas.openxmlformats.org/officeDocument/2006/relationships/image" Target="../media/6d5ce3741f087877c8b69ae735716fc9.jpg"/><Relationship Id="rId8" Type="http://schemas.openxmlformats.org/officeDocument/2006/relationships/image" Target="../media/613e1b055bfb7b4b98f1797d1eb75039.jpg"/><Relationship Id="rId9" Type="http://schemas.openxmlformats.org/officeDocument/2006/relationships/image" Target="../media/fc58d568ee89d0b8dfb3d26ee63bd8c8.jpg"/><Relationship Id="rId10" Type="http://schemas.openxmlformats.org/officeDocument/2006/relationships/image" Target="../media/26e68c520797c6724f86b86941be64c1.jpg"/><Relationship Id="rId11" Type="http://schemas.openxmlformats.org/officeDocument/2006/relationships/image" Target="../media/2cb01441908f71c425a486f57392b837.jpg"/><Relationship Id="rId12" Type="http://schemas.openxmlformats.org/officeDocument/2006/relationships/image" Target="../media/e0d1fdb650b3b3832ea3de2600e3fa19.jpg"/><Relationship Id="rId13" Type="http://schemas.openxmlformats.org/officeDocument/2006/relationships/image" Target="../media/040ad02e3cf701a3cd4072fca7c69f34.jpg"/><Relationship Id="rId14" Type="http://schemas.openxmlformats.org/officeDocument/2006/relationships/image" Target="../media/9e163f3ea5591dab98bf287f390f2e7e.jpg"/><Relationship Id="rId15" Type="http://schemas.openxmlformats.org/officeDocument/2006/relationships/image" Target="../media/f4f10edb9620640f4620f0678f5bce67.jpg"/><Relationship Id="rId16" Type="http://schemas.openxmlformats.org/officeDocument/2006/relationships/image" Target="../media/ef0f26f815063dd15baf3617d7483d72.jpg"/><Relationship Id="rId17" Type="http://schemas.openxmlformats.org/officeDocument/2006/relationships/image" Target="../media/82f6e5095efe1dc7bec4befdf3a1e26b.jpg"/><Relationship Id="rId18" Type="http://schemas.openxmlformats.org/officeDocument/2006/relationships/image" Target="../media/1a0addc877d1e3f71c1e971e24120137.jpg"/><Relationship Id="rId19" Type="http://schemas.openxmlformats.org/officeDocument/2006/relationships/image" Target="../media/0b1520e8c41ac5f4db49e0372ffb4d25.jpg"/><Relationship Id="rId20" Type="http://schemas.openxmlformats.org/officeDocument/2006/relationships/image" Target="../media/6d5ce3741f087877c8b69ae735716fc9.jpg"/><Relationship Id="rId21" Type="http://schemas.openxmlformats.org/officeDocument/2006/relationships/image" Target="../media/f4d0fecd2dcd5e5e7aca2c7fac5d5634.jpg"/><Relationship Id="rId22" Type="http://schemas.openxmlformats.org/officeDocument/2006/relationships/image" Target="../media/e0b5126b8f84fd4dd20d9638250d7f45.jpg"/><Relationship Id="rId23" Type="http://schemas.openxmlformats.org/officeDocument/2006/relationships/image" Target="../media/d00b63f3f213a622fad23ef235d16d66.jpg"/><Relationship Id="rId24" Type="http://schemas.openxmlformats.org/officeDocument/2006/relationships/image" Target="../media/7213ae2a383740808f6a400fae944a90.jpg"/><Relationship Id="rId25" Type="http://schemas.openxmlformats.org/officeDocument/2006/relationships/image" Target="../media/70ffba7c02d7d172e62f7a07c9a27272.jpg"/><Relationship Id="rId26" Type="http://schemas.openxmlformats.org/officeDocument/2006/relationships/image" Target="../media/3b9ffbddb58afcf8ec882858d4aedcad.jpg"/><Relationship Id="rId27" Type="http://schemas.openxmlformats.org/officeDocument/2006/relationships/image" Target="../media/bb0a3a17582834a086a1bb9ebf428bb7.jpg"/><Relationship Id="rId28" Type="http://schemas.openxmlformats.org/officeDocument/2006/relationships/image" Target="../media/5d6b900ca72a2cdb421bf9754e444a6f.jpg"/><Relationship Id="rId29" Type="http://schemas.openxmlformats.org/officeDocument/2006/relationships/image" Target="../media/8a1d6057036ffd72733be5e6848f9808.jpg"/><Relationship Id="rId30" Type="http://schemas.openxmlformats.org/officeDocument/2006/relationships/image" Target="../media/895927581abed15a945ac84454209ef6.jpg"/><Relationship Id="rId31" Type="http://schemas.openxmlformats.org/officeDocument/2006/relationships/image" Target="../media/67bcab278c3ea3457a7c28521114d81e.jpg"/><Relationship Id="rId32" Type="http://schemas.openxmlformats.org/officeDocument/2006/relationships/image" Target="../media/eaadb1ab20d69e5a4fa03e4de2f90764.jpg"/><Relationship Id="rId33" Type="http://schemas.openxmlformats.org/officeDocument/2006/relationships/image" Target="../media/b28609f3b6a3bbd027a8145d725497d7.jpg"/><Relationship Id="rId34" Type="http://schemas.openxmlformats.org/officeDocument/2006/relationships/image" Target="../media/1009ad087f5f2a4ca00cddb07e1d78dd.jpg"/><Relationship Id="rId35" Type="http://schemas.openxmlformats.org/officeDocument/2006/relationships/image" Target="../media/99bd4b539beb5109c38c73887da5ce76.jpg"/><Relationship Id="rId36" Type="http://schemas.openxmlformats.org/officeDocument/2006/relationships/image" Target="../media/24be759381c3a5cb56bdf8bbbe691e7d.jpg"/><Relationship Id="rId37" Type="http://schemas.openxmlformats.org/officeDocument/2006/relationships/image" Target="../media/3dd9c9aaf300a57ad36a0a94b3af3449.jpg"/><Relationship Id="rId38" Type="http://schemas.openxmlformats.org/officeDocument/2006/relationships/image" Target="../media/6ebb718b0549dc346eb7500e930a1f64.jpg"/><Relationship Id="rId39" Type="http://schemas.openxmlformats.org/officeDocument/2006/relationships/image" Target="../media/b1cf39e94e7fdc2482eda777859d3a7a.jpg"/><Relationship Id="rId40" Type="http://schemas.openxmlformats.org/officeDocument/2006/relationships/image" Target="../media/6cb6b81d70abeac4b91511cc26c55aa1.jpg"/><Relationship Id="rId41" Type="http://schemas.openxmlformats.org/officeDocument/2006/relationships/image" Target="../media/ed30e4337b7fd9a0ecb9f7aca7b73e7f.jpg"/><Relationship Id="rId42" Type="http://schemas.openxmlformats.org/officeDocument/2006/relationships/image" Target="../media/9623bd49486a80dd8e56997b81d01483.jpg"/><Relationship Id="rId43" Type="http://schemas.openxmlformats.org/officeDocument/2006/relationships/image" Target="../media/002714e3408b9dac2b8d3ace37d782ee.jpg"/><Relationship Id="rId44" Type="http://schemas.openxmlformats.org/officeDocument/2006/relationships/image" Target="../media/58f1952516bdb7546ced77b4d3717265.jpg"/><Relationship Id="rId45" Type="http://schemas.openxmlformats.org/officeDocument/2006/relationships/image" Target="../media/7cb51755873349473430f4a09ca77a79.jpg"/><Relationship Id="rId46" Type="http://schemas.openxmlformats.org/officeDocument/2006/relationships/image" Target="../media/ef5241dcf971dd24d224f2186603acfe.jpg"/><Relationship Id="rId47" Type="http://schemas.openxmlformats.org/officeDocument/2006/relationships/image" Target="../media/efb8f57067d43bc61d429eee5de53b91.jpg"/><Relationship Id="rId48" Type="http://schemas.openxmlformats.org/officeDocument/2006/relationships/image" Target="../media/32b7c7b42c403cd49bd2b29c69ee5e0e.jpg"/><Relationship Id="rId49" Type="http://schemas.openxmlformats.org/officeDocument/2006/relationships/image" Target="../media/367df2ffc01f2d62b5e9cad6903d4fe1.jpg"/><Relationship Id="rId50" Type="http://schemas.openxmlformats.org/officeDocument/2006/relationships/image" Target="../media/bed5765cbd8d2c1de77977e1729611ef.jpg"/><Relationship Id="rId51" Type="http://schemas.openxmlformats.org/officeDocument/2006/relationships/image" Target="../media/8810d830d7fc79bf690296aa5299a831.jpg"/><Relationship Id="rId52" Type="http://schemas.openxmlformats.org/officeDocument/2006/relationships/image" Target="../media/758799682715e322a75b55b8356ddc1b.jpg"/><Relationship Id="rId53" Type="http://schemas.openxmlformats.org/officeDocument/2006/relationships/image" Target="../media/8706871b3b25cda1a81f70534cb072d3.jpg"/><Relationship Id="rId54" Type="http://schemas.openxmlformats.org/officeDocument/2006/relationships/image" Target="../media/787e125da7a3d10096429f7b4e2105ab.jpg"/><Relationship Id="rId55" Type="http://schemas.openxmlformats.org/officeDocument/2006/relationships/image" Target="../media/3352f50b5505c1e5bf36ec038285f9f6.jpg"/><Relationship Id="rId56" Type="http://schemas.openxmlformats.org/officeDocument/2006/relationships/image" Target="../media/23750dda4bfae4bbba8f79df7ce85457.jpg"/><Relationship Id="rId57" Type="http://schemas.openxmlformats.org/officeDocument/2006/relationships/image" Target="../media/b2027ccc519f6c24b68fbdffa2e868c2.jpg"/><Relationship Id="rId58" Type="http://schemas.openxmlformats.org/officeDocument/2006/relationships/image" Target="../media/d0d559eca7d8cf23fd738b9449487ba5.jpg"/><Relationship Id="rId59" Type="http://schemas.openxmlformats.org/officeDocument/2006/relationships/image" Target="../media/02c073568d625b429796528f15223605.jpg"/><Relationship Id="rId60" Type="http://schemas.openxmlformats.org/officeDocument/2006/relationships/image" Target="../media/c81a6cae69b326701311d7f5e93f5996.jpg"/><Relationship Id="rId61" Type="http://schemas.openxmlformats.org/officeDocument/2006/relationships/image" Target="../media/111b5ebe66de8945a5a9370315326131.jpg"/><Relationship Id="rId62" Type="http://schemas.openxmlformats.org/officeDocument/2006/relationships/image" Target="../media/24ce4c2223e7c7c7153274c636e5b920.jpg"/><Relationship Id="rId63" Type="http://schemas.openxmlformats.org/officeDocument/2006/relationships/image" Target="../media/b9de7113168bd5a41285a84786028d17.jpg"/><Relationship Id="rId64" Type="http://schemas.openxmlformats.org/officeDocument/2006/relationships/image" Target="../media/76b015c2ca1cd9c90e37b04feda2fbf8.jpg"/><Relationship Id="rId65" Type="http://schemas.openxmlformats.org/officeDocument/2006/relationships/image" Target="../media/624d490d85218c3043e5478395fc167e.jpg"/><Relationship Id="rId66" Type="http://schemas.openxmlformats.org/officeDocument/2006/relationships/image" Target="../media/0a7d9aa19c25ef2d246d7ee54efa1aaa.jpg"/><Relationship Id="rId67" Type="http://schemas.openxmlformats.org/officeDocument/2006/relationships/image" Target="../media/0a1d457953def07c9591a8c09d1606a7.jpg"/><Relationship Id="rId68" Type="http://schemas.openxmlformats.org/officeDocument/2006/relationships/image" Target="../media/5391eda72894ac18bf8644ab1d25b566.jpg"/><Relationship Id="rId69" Type="http://schemas.openxmlformats.org/officeDocument/2006/relationships/image" Target="../media/561cba6c110dd845331e58b57f56b5ce.jpg"/><Relationship Id="rId70" Type="http://schemas.openxmlformats.org/officeDocument/2006/relationships/image" Target="../media/bf6872e6aab135e4275dd1e908fbedb1.jpg"/><Relationship Id="rId71" Type="http://schemas.openxmlformats.org/officeDocument/2006/relationships/image" Target="../media/a122dbef4deec27412d3f9f47b4c0db5.jpg"/><Relationship Id="rId72" Type="http://schemas.openxmlformats.org/officeDocument/2006/relationships/image" Target="../media/8681481b7d7a8b5482ae0cbf1405c87b.jpg"/><Relationship Id="rId73" Type="http://schemas.openxmlformats.org/officeDocument/2006/relationships/image" Target="../media/59c96267292f9b5395b0d29296a30001.jpg"/><Relationship Id="rId74" Type="http://schemas.openxmlformats.org/officeDocument/2006/relationships/image" Target="../media/f92db6586984c6afc2fea2a9dc452d53.jpg"/><Relationship Id="rId75" Type="http://schemas.openxmlformats.org/officeDocument/2006/relationships/image" Target="../media/6f2219d8190ac71f72556e3e7f33e1e1.jpg"/><Relationship Id="rId76" Type="http://schemas.openxmlformats.org/officeDocument/2006/relationships/image" Target="../media/a78610982be06f746a002c991eaac0a2.jpg"/><Relationship Id="rId77" Type="http://schemas.openxmlformats.org/officeDocument/2006/relationships/image" Target="../media/0a3dbcd5e4cb4a27351fb4fc5ff0e1b8.jpg"/><Relationship Id="rId78" Type="http://schemas.openxmlformats.org/officeDocument/2006/relationships/image" Target="../media/92f541f6ae05036cc2415f289b762c52.jpg"/><Relationship Id="rId79" Type="http://schemas.openxmlformats.org/officeDocument/2006/relationships/image" Target="../media/866f01a78fa7570485da62b903754188.jpg"/><Relationship Id="rId80" Type="http://schemas.openxmlformats.org/officeDocument/2006/relationships/image" Target="../media/72ac3c07168c9dee05a8f2ad3cb479dd.jpg"/><Relationship Id="rId81" Type="http://schemas.openxmlformats.org/officeDocument/2006/relationships/image" Target="../media/e142ec6e029a5ded748a673b968abf79.jpg"/><Relationship Id="rId82" Type="http://schemas.openxmlformats.org/officeDocument/2006/relationships/image" Target="../media/36d6689c64b7273bbfb8df0f3c5682dc.jpg"/><Relationship Id="rId83" Type="http://schemas.openxmlformats.org/officeDocument/2006/relationships/image" Target="../media/061f53b99830a60e4f2588fcdb227f2d.jpg"/><Relationship Id="rId84" Type="http://schemas.openxmlformats.org/officeDocument/2006/relationships/image" Target="../media/31119609082e0a3bf9f70822d4e4ea5d.jpg"/><Relationship Id="rId85" Type="http://schemas.openxmlformats.org/officeDocument/2006/relationships/image" Target="../media/4be89b42b74f940deccc6d8e89ee0251.jpg"/><Relationship Id="rId86" Type="http://schemas.openxmlformats.org/officeDocument/2006/relationships/image" Target="../media/ae54661f7731ec6d3a25814ac7622fa3.jpg"/><Relationship Id="rId87" Type="http://schemas.openxmlformats.org/officeDocument/2006/relationships/image" Target="../media/c3cb3ec2f1806671cb1ef3be89af33de.jpg"/><Relationship Id="rId88" Type="http://schemas.openxmlformats.org/officeDocument/2006/relationships/image" Target="../media/c4fc069cde8452c3bc11b8188b90b3cd.jpg"/><Relationship Id="rId89" Type="http://schemas.openxmlformats.org/officeDocument/2006/relationships/image" Target="../media/3fa79c1e8d2d63d5231cb53c3a33424d.jpg"/><Relationship Id="rId90" Type="http://schemas.openxmlformats.org/officeDocument/2006/relationships/image" Target="../media/b25d4ce46009d61e32f8479b67b116ab.jpg"/><Relationship Id="rId91" Type="http://schemas.openxmlformats.org/officeDocument/2006/relationships/image" Target="../media/83b495037f11852802bf7c7d4ae78023.jpg"/><Relationship Id="rId92" Type="http://schemas.openxmlformats.org/officeDocument/2006/relationships/image" Target="../media/09abeb034584dd5f90ed5cc64b7bfec4.jpg"/><Relationship Id="rId93" Type="http://schemas.openxmlformats.org/officeDocument/2006/relationships/image" Target="../media/b9423855b50248f37b0c88c4a3fcd3af.jpg"/><Relationship Id="rId94" Type="http://schemas.openxmlformats.org/officeDocument/2006/relationships/image" Target="../media/9f7a57b258c48459a7559e092a9ee5ee.jpg"/><Relationship Id="rId95" Type="http://schemas.openxmlformats.org/officeDocument/2006/relationships/image" Target="../media/99b24ead55216f1d6266ddc19985c949.jpg"/><Relationship Id="rId96" Type="http://schemas.openxmlformats.org/officeDocument/2006/relationships/image" Target="../media/50dd9ed658d003d407dc2d80c5c0489d.jpg"/><Relationship Id="rId97" Type="http://schemas.openxmlformats.org/officeDocument/2006/relationships/image" Target="../media/bb6244620efeb46f13f7ef9431a57560.jpg"/><Relationship Id="rId98" Type="http://schemas.openxmlformats.org/officeDocument/2006/relationships/image" Target="../media/f5004424851244db64f88ff61c572230.jpg"/><Relationship Id="rId99" Type="http://schemas.openxmlformats.org/officeDocument/2006/relationships/image" Target="../media/82e21e5a0b1548d750be086dd6321168.jpg"/><Relationship Id="rId100" Type="http://schemas.openxmlformats.org/officeDocument/2006/relationships/image" Target="../media/ac792ede9638e6e9953587d83a89310f.jpg"/><Relationship Id="rId101" Type="http://schemas.openxmlformats.org/officeDocument/2006/relationships/image" Target="../media/c90243c1d61502c3a137024e879a6102.jpg"/><Relationship Id="rId102" Type="http://schemas.openxmlformats.org/officeDocument/2006/relationships/image" Target="../media/f3673738cf845b6c6976777a28a961b3.jpg"/><Relationship Id="rId103" Type="http://schemas.openxmlformats.org/officeDocument/2006/relationships/image" Target="../media/6d5ce3741f087877c8b69ae735716fc9.jpg"/><Relationship Id="rId104" Type="http://schemas.openxmlformats.org/officeDocument/2006/relationships/image" Target="../media/d5c04d1ee1ff03eb96ebac40d018eaaf.jpg"/><Relationship Id="rId105" Type="http://schemas.openxmlformats.org/officeDocument/2006/relationships/image" Target="../media/657ed9215b1baa7f0484ac169aa93f1c.jpg"/><Relationship Id="rId106" Type="http://schemas.openxmlformats.org/officeDocument/2006/relationships/image" Target="../media/54ca15090945866e2f6e63f17b746c20.jpg"/><Relationship Id="rId107" Type="http://schemas.openxmlformats.org/officeDocument/2006/relationships/image" Target="../media/cdbb57f8a2707742b316466b8247a860.jpg"/><Relationship Id="rId108" Type="http://schemas.openxmlformats.org/officeDocument/2006/relationships/image" Target="../media/987b5352d970ce8d5c2ad84d64391c13.jpg"/><Relationship Id="rId109" Type="http://schemas.openxmlformats.org/officeDocument/2006/relationships/image" Target="../media/1c334d42258a26048978ae171e868595.jpg"/><Relationship Id="rId110" Type="http://schemas.openxmlformats.org/officeDocument/2006/relationships/image" Target="../media/e7c919a20c7b40dc105fc483a7aa0270.jpg"/><Relationship Id="rId111" Type="http://schemas.openxmlformats.org/officeDocument/2006/relationships/image" Target="../media/cf5afaadd7b9737333c5e19d0327081d.jpg"/><Relationship Id="rId112" Type="http://schemas.openxmlformats.org/officeDocument/2006/relationships/image" Target="../media/a0d94dd22437808d3d4afa8d25d6548c.jpg"/><Relationship Id="rId113" Type="http://schemas.openxmlformats.org/officeDocument/2006/relationships/image" Target="../media/5c848b2eec512967b24096880aa1e097.jpg"/><Relationship Id="rId114" Type="http://schemas.openxmlformats.org/officeDocument/2006/relationships/image" Target="../media/785de9e35d02b9d448d0474812cd6db3.jpg"/><Relationship Id="rId115" Type="http://schemas.openxmlformats.org/officeDocument/2006/relationships/image" Target="../media/532278a9c14b020b07cf989003fd8ef8.jpg"/><Relationship Id="rId116" Type="http://schemas.openxmlformats.org/officeDocument/2006/relationships/image" Target="../media/55144e200a754754fb44b72c6c8027d9.jpg"/><Relationship Id="rId117" Type="http://schemas.openxmlformats.org/officeDocument/2006/relationships/image" Target="../media/7a561e60a73b9df4eee8ad07862a66ae.jpg"/><Relationship Id="rId118" Type="http://schemas.openxmlformats.org/officeDocument/2006/relationships/image" Target="../media/09b7f0cae0248cd171ddb8f726ba477e.jpg"/><Relationship Id="rId119" Type="http://schemas.openxmlformats.org/officeDocument/2006/relationships/image" Target="../media/484c6d14997aae265f84bb78c8673a8d.jpg"/><Relationship Id="rId120" Type="http://schemas.openxmlformats.org/officeDocument/2006/relationships/image" Target="../media/4850610257eef0138b98b8bc1c4434e6.jpg"/><Relationship Id="rId121" Type="http://schemas.openxmlformats.org/officeDocument/2006/relationships/image" Target="../media/560a28b7ead391a9e2aa7d658660b759.jpg"/><Relationship Id="rId122" Type="http://schemas.openxmlformats.org/officeDocument/2006/relationships/image" Target="../media/cd49189dc2d114d67dfb460344b618d5.jpg"/><Relationship Id="rId123" Type="http://schemas.openxmlformats.org/officeDocument/2006/relationships/image" Target="../media/9810a4adf0f2fde6083db735e1907deb.jpg"/><Relationship Id="rId124" Type="http://schemas.openxmlformats.org/officeDocument/2006/relationships/image" Target="../media/eeff340140788f4aea59d3f3f04f01d0.jpg"/><Relationship Id="rId125" Type="http://schemas.openxmlformats.org/officeDocument/2006/relationships/image" Target="../media/1bfbaf4e2d7f78da3b374d24976ff5b6.jpg"/><Relationship Id="rId126" Type="http://schemas.openxmlformats.org/officeDocument/2006/relationships/image" Target="../media/19011fafcb137774fc59612fc4235f69.jpg"/><Relationship Id="rId127" Type="http://schemas.openxmlformats.org/officeDocument/2006/relationships/image" Target="../media/80c4b03114ecbea472ef6299884c514d.jpg"/><Relationship Id="rId128" Type="http://schemas.openxmlformats.org/officeDocument/2006/relationships/image" Target="../media/c6784085c3eaa352c977d5e8dfe0c97e.jpg"/><Relationship Id="rId129" Type="http://schemas.openxmlformats.org/officeDocument/2006/relationships/image" Target="../media/96d397d040f07272a6339840be995fc9.jpg"/><Relationship Id="rId130" Type="http://schemas.openxmlformats.org/officeDocument/2006/relationships/image" Target="../media/c300cac7ad0c30573a29167e143cc900.jpg"/><Relationship Id="rId131" Type="http://schemas.openxmlformats.org/officeDocument/2006/relationships/image" Target="../media/be9a212d9c3436ad648d4ec62ef34729.jpg"/><Relationship Id="rId132" Type="http://schemas.openxmlformats.org/officeDocument/2006/relationships/image" Target="../media/35d9295008b96626b6588ef6cb5c0fca.jpg"/><Relationship Id="rId133" Type="http://schemas.openxmlformats.org/officeDocument/2006/relationships/image" Target="../media/ad101a0f66eeadaa378728c98a928769.jpg"/><Relationship Id="rId134" Type="http://schemas.openxmlformats.org/officeDocument/2006/relationships/image" Target="../media/9ebf672dc6d3290e619455abeba285af.jpg"/><Relationship Id="rId135" Type="http://schemas.openxmlformats.org/officeDocument/2006/relationships/image" Target="../media/fbf28bf2216de9d7c80cd5950fd00e20.jpg"/><Relationship Id="rId136" Type="http://schemas.openxmlformats.org/officeDocument/2006/relationships/image" Target="../media/c31ea02d50bd3a9cd0b48008ab47e2fc.jpg"/><Relationship Id="rId137" Type="http://schemas.openxmlformats.org/officeDocument/2006/relationships/image" Target="../media/0759c1b91eb765f9d12415017094de15.jpg"/><Relationship Id="rId138" Type="http://schemas.openxmlformats.org/officeDocument/2006/relationships/image" Target="../media/a4a2f7c7654516e923be004e9012e68d.jpg"/><Relationship Id="rId139" Type="http://schemas.openxmlformats.org/officeDocument/2006/relationships/image" Target="../media/805ed7f35a2254e716f490540a1673cc.jpg"/><Relationship Id="rId140" Type="http://schemas.openxmlformats.org/officeDocument/2006/relationships/image" Target="../media/d38f9c621f7356a56c236e23c0976481.jpg"/><Relationship Id="rId141" Type="http://schemas.openxmlformats.org/officeDocument/2006/relationships/image" Target="../media/cb3b073b979053f2332a7ee72678b287.jpg"/><Relationship Id="rId142" Type="http://schemas.openxmlformats.org/officeDocument/2006/relationships/image" Target="../media/ab624ba4a728ee7ee91e026dbac0968e.jpg"/><Relationship Id="rId143" Type="http://schemas.openxmlformats.org/officeDocument/2006/relationships/image" Target="../media/47783de399d21df7783dbd5ef9c43b45.jpg"/><Relationship Id="rId144" Type="http://schemas.openxmlformats.org/officeDocument/2006/relationships/image" Target="../media/0a885b054bef9347813b48264fcbcaed.jpg"/><Relationship Id="rId145" Type="http://schemas.openxmlformats.org/officeDocument/2006/relationships/image" Target="../media/5c6f25226d11f5e8876efc9537c05e86.jpg"/><Relationship Id="rId146" Type="http://schemas.openxmlformats.org/officeDocument/2006/relationships/image" Target="../media/6d5ce3741f087877c8b69ae735716fc9.jpg"/><Relationship Id="rId147" Type="http://schemas.openxmlformats.org/officeDocument/2006/relationships/image" Target="../media/6d5ce3741f087877c8b69ae735716fc9.jpg"/><Relationship Id="rId148" Type="http://schemas.openxmlformats.org/officeDocument/2006/relationships/image" Target="../media/6d5ce3741f087877c8b69ae735716fc9.jpg"/><Relationship Id="rId149" Type="http://schemas.openxmlformats.org/officeDocument/2006/relationships/image" Target="../media/0dac86ab0d536b16679a789089588411.jpg"/><Relationship Id="rId150" Type="http://schemas.openxmlformats.org/officeDocument/2006/relationships/image" Target="../media/100b5c8261a2831f2bc4028d624e2402.jpg"/><Relationship Id="rId151" Type="http://schemas.openxmlformats.org/officeDocument/2006/relationships/image" Target="../media/e73cf0c80a154466ef1c5801f0d225f3.jpg"/><Relationship Id="rId152" Type="http://schemas.openxmlformats.org/officeDocument/2006/relationships/image" Target="../media/6d5ce3741f087877c8b69ae735716fc9.jpg"/><Relationship Id="rId153" Type="http://schemas.openxmlformats.org/officeDocument/2006/relationships/image" Target="../media/b7012224ec31233d97521c892f8bd89e.jpg"/><Relationship Id="rId154" Type="http://schemas.openxmlformats.org/officeDocument/2006/relationships/image" Target="../media/3f5a266523519f7417ee85fb2c5aeaed.jpg"/><Relationship Id="rId155" Type="http://schemas.openxmlformats.org/officeDocument/2006/relationships/image" Target="../media/078ade05ada5378dca5517c2bb2b98cb.jpg"/><Relationship Id="rId156" Type="http://schemas.openxmlformats.org/officeDocument/2006/relationships/image" Target="../media/3e8a723322425da2f3417575a8f74b62.jpg"/><Relationship Id="rId157" Type="http://schemas.openxmlformats.org/officeDocument/2006/relationships/image" Target="../media/6d5ce3741f087877c8b69ae735716fc9.jpg"/><Relationship Id="rId158" Type="http://schemas.openxmlformats.org/officeDocument/2006/relationships/image" Target="../media/c37e29a957490ab572f3da02c2d25cfb.jpg"/><Relationship Id="rId159" Type="http://schemas.openxmlformats.org/officeDocument/2006/relationships/image" Target="../media/6d5ce3741f087877c8b69ae735716fc9.jpg"/><Relationship Id="rId160" Type="http://schemas.openxmlformats.org/officeDocument/2006/relationships/image" Target="../media/2574b2570f0beeef20f19b4ea05d7653.jpg"/><Relationship Id="rId161" Type="http://schemas.openxmlformats.org/officeDocument/2006/relationships/image" Target="../media/1586aeec3395a89d93b86fff67843d91.jpg"/><Relationship Id="rId162" Type="http://schemas.openxmlformats.org/officeDocument/2006/relationships/image" Target="../media/7d83ebc7e0bda5121a77e1893eaac313.jpg"/><Relationship Id="rId163" Type="http://schemas.openxmlformats.org/officeDocument/2006/relationships/image" Target="../media/22d1206c08ef5a850dba6ad9608b5e57.jpg"/><Relationship Id="rId164" Type="http://schemas.openxmlformats.org/officeDocument/2006/relationships/image" Target="../media/69dab8cdf24edd93cfc9d46622bb98ca.jpg"/><Relationship Id="rId165" Type="http://schemas.openxmlformats.org/officeDocument/2006/relationships/image" Target="../media/19fafbbfed026c24b1065ac86f43892e.jpg"/><Relationship Id="rId166" Type="http://schemas.openxmlformats.org/officeDocument/2006/relationships/image" Target="../media/6d5ce3741f087877c8b69ae735716fc9.jpg"/><Relationship Id="rId167" Type="http://schemas.openxmlformats.org/officeDocument/2006/relationships/image" Target="../media/c41e1ff31fd8ee3e0d82c6e287d7b7d0.jpg"/><Relationship Id="rId168" Type="http://schemas.openxmlformats.org/officeDocument/2006/relationships/image" Target="../media/926320d215c76e52ea2efa31247d7efb.jpg"/><Relationship Id="rId169" Type="http://schemas.openxmlformats.org/officeDocument/2006/relationships/image" Target="../media/94494a87c377f325b20fb876622c6963.jpg"/><Relationship Id="rId170" Type="http://schemas.openxmlformats.org/officeDocument/2006/relationships/image" Target="../media/2d23fc6aa5711841fdc73e25ae6b6be3.jpg"/><Relationship Id="rId171" Type="http://schemas.openxmlformats.org/officeDocument/2006/relationships/image" Target="../media/1aecaf019151bce2d53646385bb87960.jpg"/><Relationship Id="rId172" Type="http://schemas.openxmlformats.org/officeDocument/2006/relationships/image" Target="../media/6d5ce3741f087877c8b69ae735716fc9.jpg"/><Relationship Id="rId173" Type="http://schemas.openxmlformats.org/officeDocument/2006/relationships/image" Target="../media/5aaf53c9e942e0eaca980e7d0a1d558b.jpg"/><Relationship Id="rId174" Type="http://schemas.openxmlformats.org/officeDocument/2006/relationships/image" Target="../media/31d687a165db1396465dac2a787d541b.jpg"/><Relationship Id="rId175" Type="http://schemas.openxmlformats.org/officeDocument/2006/relationships/image" Target="../media/5fbfb64ef1b831683dd0e2083ef97dc3.jpg"/><Relationship Id="rId176" Type="http://schemas.openxmlformats.org/officeDocument/2006/relationships/image" Target="../media/c1d6b849236e2935fc24e66317f9629b.jpg"/><Relationship Id="rId177" Type="http://schemas.openxmlformats.org/officeDocument/2006/relationships/image" Target="../media/3f40174e2938b66cda636c2dcbc7992b.jpg"/><Relationship Id="rId178" Type="http://schemas.openxmlformats.org/officeDocument/2006/relationships/image" Target="../media/9e037abcb1507992218077fa4ccb99c1.jpg"/><Relationship Id="rId179" Type="http://schemas.openxmlformats.org/officeDocument/2006/relationships/image" Target="../media/0ef57b766b7f8212d771ec54071227dd.jpg"/><Relationship Id="rId180" Type="http://schemas.openxmlformats.org/officeDocument/2006/relationships/image" Target="../media/6431f1a578e748d546437e93da9047ad.jpg"/><Relationship Id="rId181" Type="http://schemas.openxmlformats.org/officeDocument/2006/relationships/image" Target="../media/01aad60f811403da6e361036fa191a3b.jpg"/><Relationship Id="rId182" Type="http://schemas.openxmlformats.org/officeDocument/2006/relationships/image" Target="../media/50b6f00341d48e95c72628ae37fdd61b.jpg"/><Relationship Id="rId183" Type="http://schemas.openxmlformats.org/officeDocument/2006/relationships/image" Target="../media/68fa8d6fd2ce980d643f00be818aef32.jpg"/><Relationship Id="rId184" Type="http://schemas.openxmlformats.org/officeDocument/2006/relationships/image" Target="../media/84a12fe62039f70a7861e4ec5049aa80.jpg"/><Relationship Id="rId185" Type="http://schemas.openxmlformats.org/officeDocument/2006/relationships/image" Target="../media/bea79d7229f2aba4bc29f861436e7454.jpg"/><Relationship Id="rId186" Type="http://schemas.openxmlformats.org/officeDocument/2006/relationships/image" Target="../media/e6a65a132a51aaa1ae74fb12c37d21bb.jpg"/><Relationship Id="rId187" Type="http://schemas.openxmlformats.org/officeDocument/2006/relationships/image" Target="../media/b9a1eff1c572f04ff34ca2c0292dafd9.jpg"/><Relationship Id="rId188" Type="http://schemas.openxmlformats.org/officeDocument/2006/relationships/image" Target="../media/ae7b7793aba492c9d2ff74e2b517619f.jpg"/><Relationship Id="rId189" Type="http://schemas.openxmlformats.org/officeDocument/2006/relationships/image" Target="../media/74e41808fa8d5aa892fcd2a76e348597.jpg"/><Relationship Id="rId190" Type="http://schemas.openxmlformats.org/officeDocument/2006/relationships/image" Target="../media/63b9a7828708eac53fc4c4a6f70f26a3.jpg"/><Relationship Id="rId191" Type="http://schemas.openxmlformats.org/officeDocument/2006/relationships/image" Target="../media/51594c27bda06166d57f021bd809f214.jpg"/><Relationship Id="rId192" Type="http://schemas.openxmlformats.org/officeDocument/2006/relationships/image" Target="../media/227f0f63f172dba0b08411e267c0e600.jpg"/><Relationship Id="rId193" Type="http://schemas.openxmlformats.org/officeDocument/2006/relationships/image" Target="../media/6d5ce3741f087877c8b69ae735716fc9.jpg"/><Relationship Id="rId194" Type="http://schemas.openxmlformats.org/officeDocument/2006/relationships/image" Target="../media/93bdb588b0c895b9a512f37c3d216916.jpg"/><Relationship Id="rId195" Type="http://schemas.openxmlformats.org/officeDocument/2006/relationships/image" Target="../media/12a51a51c91e923a9f074ef389868397.jpg"/><Relationship Id="rId196" Type="http://schemas.openxmlformats.org/officeDocument/2006/relationships/image" Target="../media/6d5ce3741f087877c8b69ae735716fc9.jpg"/><Relationship Id="rId197" Type="http://schemas.openxmlformats.org/officeDocument/2006/relationships/image" Target="../media/469454e6eb4c3fadff88617c2964ecd5.jpg"/><Relationship Id="rId198" Type="http://schemas.openxmlformats.org/officeDocument/2006/relationships/image" Target="../media/4b586b8e9f2334399abdd6daa7b80dae.jpg"/><Relationship Id="rId199" Type="http://schemas.openxmlformats.org/officeDocument/2006/relationships/image" Target="../media/448c4d3dbb1e9b8d5db6c14b9d43ef53.jpg"/><Relationship Id="rId200" Type="http://schemas.openxmlformats.org/officeDocument/2006/relationships/image" Target="../media/88457b8ebbae64fc52bb891c84daf142.jpg"/><Relationship Id="rId201" Type="http://schemas.openxmlformats.org/officeDocument/2006/relationships/image" Target="../media/8930bc1c46ef9e9fdcac2654b683bcc6.jpg"/><Relationship Id="rId202" Type="http://schemas.openxmlformats.org/officeDocument/2006/relationships/image" Target="../media/e62218e97bd1f6f2a60c5496ef0a4009.jpg"/><Relationship Id="rId203" Type="http://schemas.openxmlformats.org/officeDocument/2006/relationships/image" Target="../media/ec2c73b2c133d7f3df35f43ef2016fd3.jpg"/><Relationship Id="rId204" Type="http://schemas.openxmlformats.org/officeDocument/2006/relationships/image" Target="../media/0be3996da8fdc2c68f3fed56a2aa22df.jpg"/><Relationship Id="rId205" Type="http://schemas.openxmlformats.org/officeDocument/2006/relationships/image" Target="../media/5a9feba2674a61b9d7640b308423631d.jpg"/><Relationship Id="rId206" Type="http://schemas.openxmlformats.org/officeDocument/2006/relationships/image" Target="../media/ca27e97c9b0b7f215ee8a4739c262e84.jpg"/><Relationship Id="rId207" Type="http://schemas.openxmlformats.org/officeDocument/2006/relationships/image" Target="../media/42687249aa0820480ee3265533adf745.jpg"/><Relationship Id="rId208" Type="http://schemas.openxmlformats.org/officeDocument/2006/relationships/image" Target="../media/543760b515c45173f09fb3595f6f04bb.jpg"/><Relationship Id="rId209" Type="http://schemas.openxmlformats.org/officeDocument/2006/relationships/image" Target="../media/92f0f78cdfeb845542bf7d9899f3214a.jpg"/><Relationship Id="rId210" Type="http://schemas.openxmlformats.org/officeDocument/2006/relationships/image" Target="../media/13a7f3b6ac67fcd54cb678d88618d66e.jpg"/><Relationship Id="rId211" Type="http://schemas.openxmlformats.org/officeDocument/2006/relationships/image" Target="../media/3fb74477b062d142a97e751b706c32d8.jpg"/><Relationship Id="rId212" Type="http://schemas.openxmlformats.org/officeDocument/2006/relationships/image" Target="../media/b642f358d8352243df67b1f6d5366958.jpg"/><Relationship Id="rId213" Type="http://schemas.openxmlformats.org/officeDocument/2006/relationships/image" Target="../media/1a6ec78a4995a3cb87b8e12a5b45af23.jpg"/><Relationship Id="rId214" Type="http://schemas.openxmlformats.org/officeDocument/2006/relationships/image" Target="../media/e150f653e67aad129b7cd0abf84bc589.jpg"/><Relationship Id="rId215" Type="http://schemas.openxmlformats.org/officeDocument/2006/relationships/image" Target="../media/b34ab80d3a8ab52a2e09406b7755778c.jpg"/><Relationship Id="rId216" Type="http://schemas.openxmlformats.org/officeDocument/2006/relationships/image" Target="../media/4caaaafbe2a770e7e18c8b329497414d.jpg"/><Relationship Id="rId217" Type="http://schemas.openxmlformats.org/officeDocument/2006/relationships/image" Target="../media/56b03777bfd7028d05630d80a26b49ba.jpg"/><Relationship Id="rId218" Type="http://schemas.openxmlformats.org/officeDocument/2006/relationships/image" Target="../media/47d8055a8d962614ea638dd4569ebb6c.jpg"/><Relationship Id="rId219" Type="http://schemas.openxmlformats.org/officeDocument/2006/relationships/image" Target="../media/b51de27ec72d783e0ba836de77ae89f9.jpg"/><Relationship Id="rId220" Type="http://schemas.openxmlformats.org/officeDocument/2006/relationships/image" Target="../media/ef9850e98973e69e92bb71f37346b24a.jpg"/><Relationship Id="rId221" Type="http://schemas.openxmlformats.org/officeDocument/2006/relationships/image" Target="../media/cd6b9bcf1b540b6878cdecf00603a298.jpg"/><Relationship Id="rId222" Type="http://schemas.openxmlformats.org/officeDocument/2006/relationships/image" Target="../media/55326313607e062c32c1ecfc92c99e12.jpg"/><Relationship Id="rId223" Type="http://schemas.openxmlformats.org/officeDocument/2006/relationships/image" Target="../media/269407adf1d6d75a2f3dd1548a53eb98.jpg"/><Relationship Id="rId224" Type="http://schemas.openxmlformats.org/officeDocument/2006/relationships/image" Target="../media/961a81fe660186e85813436928fcc1f4.jpg"/><Relationship Id="rId225" Type="http://schemas.openxmlformats.org/officeDocument/2006/relationships/image" Target="../media/a97494c73acf4cfc9ccdf88d28def514.jpg"/><Relationship Id="rId226" Type="http://schemas.openxmlformats.org/officeDocument/2006/relationships/image" Target="../media/3f015bdcde4151da1e034b202305a378.jpg"/><Relationship Id="rId227" Type="http://schemas.openxmlformats.org/officeDocument/2006/relationships/image" Target="../media/330592c4049c6ac9dbd76ab8a9094812.jpg"/><Relationship Id="rId228" Type="http://schemas.openxmlformats.org/officeDocument/2006/relationships/image" Target="../media/bae5c4df022b18cd9ea9bf32ace44e6c.jpg"/><Relationship Id="rId229" Type="http://schemas.openxmlformats.org/officeDocument/2006/relationships/image" Target="../media/7d38e57b26586862ca2ce0016dfa1707.jpg"/><Relationship Id="rId230" Type="http://schemas.openxmlformats.org/officeDocument/2006/relationships/image" Target="../media/f276e5782c91952358cc8eb566a6a791.jpg"/><Relationship Id="rId231" Type="http://schemas.openxmlformats.org/officeDocument/2006/relationships/image" Target="../media/e57309dcbd7232d213db5c5a32f92950.jpg"/><Relationship Id="rId232" Type="http://schemas.openxmlformats.org/officeDocument/2006/relationships/image" Target="../media/0e50ec69ddf3bdb618da81190f74534d.jpg"/><Relationship Id="rId233" Type="http://schemas.openxmlformats.org/officeDocument/2006/relationships/image" Target="../media/b1479cdeb84bc24f82ce32da220c5543.jpg"/><Relationship Id="rId234" Type="http://schemas.openxmlformats.org/officeDocument/2006/relationships/image" Target="../media/8ccbcd9d3dacc2f5e9d1b2d35bf1b8ec.jpg"/><Relationship Id="rId235" Type="http://schemas.openxmlformats.org/officeDocument/2006/relationships/image" Target="../media/5301ba25732dd104251ab6a278c0b065.jpg"/><Relationship Id="rId236" Type="http://schemas.openxmlformats.org/officeDocument/2006/relationships/image" Target="../media/29c273edac416db4b113be802c194ca5.jpg"/><Relationship Id="rId237" Type="http://schemas.openxmlformats.org/officeDocument/2006/relationships/image" Target="../media/b779b8b7d919647b7c072ad318928896.jpg"/><Relationship Id="rId238" Type="http://schemas.openxmlformats.org/officeDocument/2006/relationships/image" Target="../media/f25dc91499b2512125d91f8d15b36a9a.jpg"/><Relationship Id="rId239" Type="http://schemas.openxmlformats.org/officeDocument/2006/relationships/image" Target="../media/f117f30a422482a36979f7550105b268.jpg"/><Relationship Id="rId240" Type="http://schemas.openxmlformats.org/officeDocument/2006/relationships/image" Target="../media/e876f80302938f8fec84661aed25410f.jpg"/><Relationship Id="rId241" Type="http://schemas.openxmlformats.org/officeDocument/2006/relationships/image" Target="../media/da578c96c2062c2f8a33ee5577e4a608.jpg"/><Relationship Id="rId242" Type="http://schemas.openxmlformats.org/officeDocument/2006/relationships/image" Target="../media/145f6af42ff4e6db0f8b8f2e2a393e4d.jpg"/><Relationship Id="rId243" Type="http://schemas.openxmlformats.org/officeDocument/2006/relationships/image" Target="../media/e9a2d477cf5535f2f9e7bfb499288806.jpg"/><Relationship Id="rId244" Type="http://schemas.openxmlformats.org/officeDocument/2006/relationships/image" Target="../media/bc7bc7e1ce6c70055e902c86a713c111.jpg"/><Relationship Id="rId245" Type="http://schemas.openxmlformats.org/officeDocument/2006/relationships/image" Target="../media/badfd462a4d0ecb5dbdc760247d848d7.jpg"/><Relationship Id="rId246" Type="http://schemas.openxmlformats.org/officeDocument/2006/relationships/image" Target="../media/bd0e1e7f405c735e1dcb7ef27d8ecd91.jpg"/><Relationship Id="rId247" Type="http://schemas.openxmlformats.org/officeDocument/2006/relationships/image" Target="../media/c5fce73eb0948dff3b5c871c600c4a4b.jpg"/><Relationship Id="rId248" Type="http://schemas.openxmlformats.org/officeDocument/2006/relationships/image" Target="../media/016b55d441372e30013d4b1c938e9e1c.jpg"/><Relationship Id="rId249" Type="http://schemas.openxmlformats.org/officeDocument/2006/relationships/image" Target="../media/0b68e3fd896589e5e833b57d99704d37.jpg"/><Relationship Id="rId250" Type="http://schemas.openxmlformats.org/officeDocument/2006/relationships/image" Target="../media/0ab76ff59c7e34a66dd0655f53fa85a3.jpg"/><Relationship Id="rId251" Type="http://schemas.openxmlformats.org/officeDocument/2006/relationships/image" Target="../media/0db672599189c981f7db4c60b661378f.jpg"/><Relationship Id="rId252" Type="http://schemas.openxmlformats.org/officeDocument/2006/relationships/image" Target="../media/17a3c1a87f1d363cf94c320e5ce7991e.jpg"/><Relationship Id="rId253" Type="http://schemas.openxmlformats.org/officeDocument/2006/relationships/image" Target="../media/250f90d0540ab39caf41bd11446ff897.jpg"/><Relationship Id="rId254" Type="http://schemas.openxmlformats.org/officeDocument/2006/relationships/image" Target="../media/3ce7c620c881619a7ce35a7335e8ba5b.jpg"/><Relationship Id="rId255" Type="http://schemas.openxmlformats.org/officeDocument/2006/relationships/image" Target="../media/ccb16873f01b3e3cf3c4514694da9b4f.jpg"/><Relationship Id="rId256" Type="http://schemas.openxmlformats.org/officeDocument/2006/relationships/image" Target="../media/5fdb3fd6eabb0899b24ecd59e8d6a92e.jpg"/><Relationship Id="rId257" Type="http://schemas.openxmlformats.org/officeDocument/2006/relationships/image" Target="../media/f607d91755c4c403b752554760f0dab9.jpg"/><Relationship Id="rId258" Type="http://schemas.openxmlformats.org/officeDocument/2006/relationships/image" Target="../media/a4caa6ce618a1b279d94d25fc5218ef5.jpg"/><Relationship Id="rId259" Type="http://schemas.openxmlformats.org/officeDocument/2006/relationships/image" Target="../media/f3bd55e6e535916d4eaef6de7fb4ba39.jpg"/><Relationship Id="rId260" Type="http://schemas.openxmlformats.org/officeDocument/2006/relationships/image" Target="../media/ce989f1e5da3363439f76267f9678a67.jpg"/><Relationship Id="rId261" Type="http://schemas.openxmlformats.org/officeDocument/2006/relationships/image" Target="../media/b044bfa0c3a317021f0d3ddff27e9f0e.jpg"/><Relationship Id="rId262" Type="http://schemas.openxmlformats.org/officeDocument/2006/relationships/image" Target="../media/bb534b0949642e2ad66cd8af6fe59ece.jpg"/><Relationship Id="rId263" Type="http://schemas.openxmlformats.org/officeDocument/2006/relationships/image" Target="../media/0537ebd23223100096d7accf1333266b.jpg"/><Relationship Id="rId264" Type="http://schemas.openxmlformats.org/officeDocument/2006/relationships/image" Target="../media/9ed567a5e400cc1461dad406f319fa17.jpg"/><Relationship Id="rId265" Type="http://schemas.openxmlformats.org/officeDocument/2006/relationships/image" Target="../media/541560ffdcbb1a04baf89e212989a548.jpg"/><Relationship Id="rId266" Type="http://schemas.openxmlformats.org/officeDocument/2006/relationships/image" Target="../media/6f7e1d5a931dc9e12703ec8e790f6169.jpg"/><Relationship Id="rId267" Type="http://schemas.openxmlformats.org/officeDocument/2006/relationships/image" Target="../media/07334c0e41725d240a3d912ddc4e64a5.jpg"/><Relationship Id="rId268" Type="http://schemas.openxmlformats.org/officeDocument/2006/relationships/image" Target="../media/a46f4b7491748c30b9c299b65b1514e4.jpg"/><Relationship Id="rId269" Type="http://schemas.openxmlformats.org/officeDocument/2006/relationships/image" Target="../media/76c01646fd1d24e7235b77fcbb5109a0.jpg"/><Relationship Id="rId270" Type="http://schemas.openxmlformats.org/officeDocument/2006/relationships/image" Target="../media/9576b1cdc5410134f707d53f76734aa7.jpg"/><Relationship Id="rId271" Type="http://schemas.openxmlformats.org/officeDocument/2006/relationships/image" Target="../media/6bf74af934fc5e656272465867e2c42d.jpg"/><Relationship Id="rId272" Type="http://schemas.openxmlformats.org/officeDocument/2006/relationships/image" Target="../media/6006af57875103acd88145adbf498387.jpg"/><Relationship Id="rId273" Type="http://schemas.openxmlformats.org/officeDocument/2006/relationships/image" Target="../media/cf2c1a6733b4dd331717dec9b3716909.jpg"/><Relationship Id="rId274" Type="http://schemas.openxmlformats.org/officeDocument/2006/relationships/image" Target="../media/9b3eb81ce944f4835f1032a4bce134ce.jpg"/><Relationship Id="rId275" Type="http://schemas.openxmlformats.org/officeDocument/2006/relationships/image" Target="../media/44f7a35312abd9a325449eb58df13678.jpg"/><Relationship Id="rId276" Type="http://schemas.openxmlformats.org/officeDocument/2006/relationships/image" Target="../media/e294377f700880873f4dcc00de6cf36e.jpg"/><Relationship Id="rId277" Type="http://schemas.openxmlformats.org/officeDocument/2006/relationships/image" Target="../media/e7f5942aa2d4b4ee00057d94f2192ed4.jpg"/><Relationship Id="rId278" Type="http://schemas.openxmlformats.org/officeDocument/2006/relationships/image" Target="../media/4faaa973bf102433707fb1f59c8a713b.jpg"/><Relationship Id="rId279" Type="http://schemas.openxmlformats.org/officeDocument/2006/relationships/image" Target="../media/548cadcbaf82a2a2a5152efc4a2d992d.jpg"/><Relationship Id="rId280" Type="http://schemas.openxmlformats.org/officeDocument/2006/relationships/image" Target="../media/b3e9bb819a27cdbc015a0b5d091c5a9a.jpg"/><Relationship Id="rId281" Type="http://schemas.openxmlformats.org/officeDocument/2006/relationships/image" Target="../media/7ab2b2112444ad4d33d4a60de1b820e3.jpg"/><Relationship Id="rId282" Type="http://schemas.openxmlformats.org/officeDocument/2006/relationships/image" Target="../media/65be890b49a2dcfebcdb95fac5ae6a99.jpg"/><Relationship Id="rId283" Type="http://schemas.openxmlformats.org/officeDocument/2006/relationships/image" Target="../media/f9d5490ec28d96320f778310c2edbf89.jpg"/><Relationship Id="rId284" Type="http://schemas.openxmlformats.org/officeDocument/2006/relationships/image" Target="../media/4da76fe4b06de2c32153a5ab52621f98.jpg"/><Relationship Id="rId285" Type="http://schemas.openxmlformats.org/officeDocument/2006/relationships/image" Target="../media/aefd80a5b9cdcc521c5ba99e86c8277e.jpg"/><Relationship Id="rId286" Type="http://schemas.openxmlformats.org/officeDocument/2006/relationships/image" Target="../media/29aedd31a0e7f2b115a41bea57d1e69f.jpg"/><Relationship Id="rId287" Type="http://schemas.openxmlformats.org/officeDocument/2006/relationships/image" Target="../media/b3489e63a3d9c1a38b2fa06f9932059f.jpg"/><Relationship Id="rId288" Type="http://schemas.openxmlformats.org/officeDocument/2006/relationships/image" Target="../media/891e646ef4d13cdfad9d7e4f0c63fede.jpg"/><Relationship Id="rId289" Type="http://schemas.openxmlformats.org/officeDocument/2006/relationships/image" Target="../media/491e85c7b53781d062d04b1683809302.jpg"/><Relationship Id="rId290" Type="http://schemas.openxmlformats.org/officeDocument/2006/relationships/image" Target="../media/ca483180a6e3dda402b7db7d474f004c.jpg"/><Relationship Id="rId291" Type="http://schemas.openxmlformats.org/officeDocument/2006/relationships/image" Target="../media/0fd2477d2313241d20909f00c549cf2f.jpg"/><Relationship Id="rId292" Type="http://schemas.openxmlformats.org/officeDocument/2006/relationships/image" Target="../media/d68970da027bc6bf925fb1c50efe1903.jpg"/><Relationship Id="rId293" Type="http://schemas.openxmlformats.org/officeDocument/2006/relationships/image" Target="../media/1c931b2ad2efad07da4869fb6b28efe5.jpg"/><Relationship Id="rId294" Type="http://schemas.openxmlformats.org/officeDocument/2006/relationships/image" Target="../media/7436dfea7fc6e7fc0f41c5397b023017.jpg"/><Relationship Id="rId295" Type="http://schemas.openxmlformats.org/officeDocument/2006/relationships/image" Target="../media/55652c92126717d44a7de2c2c8fe22b3.jpg"/><Relationship Id="rId296" Type="http://schemas.openxmlformats.org/officeDocument/2006/relationships/image" Target="../media/f8bb2030461b9f257c890acdcf0d0b8f.jpg"/><Relationship Id="rId297" Type="http://schemas.openxmlformats.org/officeDocument/2006/relationships/image" Target="../media/d2cd94ef91294315ea5f3f5f443a4515.jpg"/><Relationship Id="rId298" Type="http://schemas.openxmlformats.org/officeDocument/2006/relationships/image" Target="../media/46ee5db3e93f63d0fbfb94439569c35b.jpg"/><Relationship Id="rId299" Type="http://schemas.openxmlformats.org/officeDocument/2006/relationships/image" Target="../media/f415a9a6823f7dcec2debbfb2a73c561.jpg"/><Relationship Id="rId300" Type="http://schemas.openxmlformats.org/officeDocument/2006/relationships/image" Target="../media/97af14f69d0c02719dea743787c60573.jpg"/><Relationship Id="rId301" Type="http://schemas.openxmlformats.org/officeDocument/2006/relationships/image" Target="../media/befd3bc15499bb141561d5c16fb7f45b.jpg"/><Relationship Id="rId302" Type="http://schemas.openxmlformats.org/officeDocument/2006/relationships/image" Target="../media/56510867e2f9b63d63d2138c18a1ebdf.jpg"/><Relationship Id="rId303" Type="http://schemas.openxmlformats.org/officeDocument/2006/relationships/image" Target="../media/5f99e00b597f9b918f5354702b7d62cc.jpg"/><Relationship Id="rId304" Type="http://schemas.openxmlformats.org/officeDocument/2006/relationships/image" Target="../media/e565cc9c1606e5b0acfa0669bb779bcf.jpg"/><Relationship Id="rId305" Type="http://schemas.openxmlformats.org/officeDocument/2006/relationships/image" Target="../media/92b187bcd168d32845b70efffa998051.jpg"/><Relationship Id="rId306" Type="http://schemas.openxmlformats.org/officeDocument/2006/relationships/image" Target="../media/fd0de83f4eaa0d4fe5ce39b58f8b7a3a.jpg"/><Relationship Id="rId307" Type="http://schemas.openxmlformats.org/officeDocument/2006/relationships/image" Target="../media/fd1849a8410cb3ab61d21d32870fcca7.jpg"/><Relationship Id="rId308" Type="http://schemas.openxmlformats.org/officeDocument/2006/relationships/image" Target="../media/c50ffd6e4fc91530f72c2e72c3008c33.jpg"/><Relationship Id="rId309" Type="http://schemas.openxmlformats.org/officeDocument/2006/relationships/image" Target="../media/fcae049976499d008cf5a6edf060c5e3.jpg"/><Relationship Id="rId310" Type="http://schemas.openxmlformats.org/officeDocument/2006/relationships/image" Target="../media/875d7265b90b1f59ec0eb516ad4f035e.jpg"/><Relationship Id="rId311" Type="http://schemas.openxmlformats.org/officeDocument/2006/relationships/image" Target="../media/955f05978bc23b329b7e5b498f1df451.jpg"/><Relationship Id="rId312" Type="http://schemas.openxmlformats.org/officeDocument/2006/relationships/image" Target="../media/8184983428b22d92c5d58e3b28bb1d88.jpg"/><Relationship Id="rId313" Type="http://schemas.openxmlformats.org/officeDocument/2006/relationships/image" Target="../media/eb64dbbc4f86a12f2562488d61dd67e4.jpg"/><Relationship Id="rId314" Type="http://schemas.openxmlformats.org/officeDocument/2006/relationships/image" Target="../media/9f63f6fa0c5860e2e3e2713b97054f26.jpg"/><Relationship Id="rId315" Type="http://schemas.openxmlformats.org/officeDocument/2006/relationships/image" Target="../media/1e15f10cd1f9b3d0e439424b750f1b1f.jpg"/><Relationship Id="rId316" Type="http://schemas.openxmlformats.org/officeDocument/2006/relationships/image" Target="../media/0e520544ccccd0629967302bea4a85d2.jpg"/><Relationship Id="rId317" Type="http://schemas.openxmlformats.org/officeDocument/2006/relationships/image" Target="../media/7b3b5007314688efef945fb5b6a9b9ad.jpg"/><Relationship Id="rId318" Type="http://schemas.openxmlformats.org/officeDocument/2006/relationships/image" Target="../media/d1e54314a08232a37bcdf9f12117e34f.jpg"/><Relationship Id="rId319" Type="http://schemas.openxmlformats.org/officeDocument/2006/relationships/image" Target="../media/9138c54be8d5917356eb95d43e43e0b6.jpg"/><Relationship Id="rId320" Type="http://schemas.openxmlformats.org/officeDocument/2006/relationships/image" Target="../media/4aa2ca651eefb72316d9c3f8a0a9d9d2.jpg"/><Relationship Id="rId321" Type="http://schemas.openxmlformats.org/officeDocument/2006/relationships/image" Target="../media/00f2c57fed98a0c3be734a23c0cbe1a8.jpg"/><Relationship Id="rId322" Type="http://schemas.openxmlformats.org/officeDocument/2006/relationships/image" Target="../media/bde51ed4f90ad5d29adea1f83ff09df0.jpg"/><Relationship Id="rId323" Type="http://schemas.openxmlformats.org/officeDocument/2006/relationships/image" Target="../media/050b2b0f2c7ac39584569ddcb199bfd9.jpg"/><Relationship Id="rId324" Type="http://schemas.openxmlformats.org/officeDocument/2006/relationships/image" Target="../media/b475e4153934a83f0478c45a60ecfbf6.jpg"/><Relationship Id="rId325" Type="http://schemas.openxmlformats.org/officeDocument/2006/relationships/image" Target="../media/fafeb29b97df34c64f4cfa7aa7e29ef8.jpg"/><Relationship Id="rId326" Type="http://schemas.openxmlformats.org/officeDocument/2006/relationships/image" Target="../media/27cc94d945aa9df8d3c07b884570da02.jpg"/><Relationship Id="rId327" Type="http://schemas.openxmlformats.org/officeDocument/2006/relationships/image" Target="../media/1ffc9cf60337ba08f720b2d4bc5d7271.jpg"/><Relationship Id="rId328" Type="http://schemas.openxmlformats.org/officeDocument/2006/relationships/image" Target="../media/66ad581beaa9a11176d9330fccb33e76.jpg"/><Relationship Id="rId329" Type="http://schemas.openxmlformats.org/officeDocument/2006/relationships/image" Target="../media/452745ee34a4e17c40811684acf2ebfe.jpg"/><Relationship Id="rId330" Type="http://schemas.openxmlformats.org/officeDocument/2006/relationships/image" Target="../media/e5b17a620be942a21faefb0a01a3c6e5.jpg"/><Relationship Id="rId331" Type="http://schemas.openxmlformats.org/officeDocument/2006/relationships/image" Target="../media/2e793ea78e7bd218d762e5cb11dd7f2b.jpg"/><Relationship Id="rId332" Type="http://schemas.openxmlformats.org/officeDocument/2006/relationships/image" Target="../media/16c59d2ca2c06e39016c7acdabcfe1d4.jpg"/><Relationship Id="rId333" Type="http://schemas.openxmlformats.org/officeDocument/2006/relationships/image" Target="../media/899bb824379f4ed232654eae7aa1ebf2.jpg"/><Relationship Id="rId334" Type="http://schemas.openxmlformats.org/officeDocument/2006/relationships/image" Target="../media/a471e649c2d5d3a2e94ab3c6650835e7.jpg"/><Relationship Id="rId335" Type="http://schemas.openxmlformats.org/officeDocument/2006/relationships/image" Target="../media/7e23f9f5b3b0629eb6aa5d766775cc1b.jpg"/><Relationship Id="rId336" Type="http://schemas.openxmlformats.org/officeDocument/2006/relationships/image" Target="../media/9f5ece77a13f8ecbe9d8c9c8b669c69c.jpg"/><Relationship Id="rId337" Type="http://schemas.openxmlformats.org/officeDocument/2006/relationships/image" Target="../media/64688be259f2b0d2be5df097efc1846b.jpg"/><Relationship Id="rId338" Type="http://schemas.openxmlformats.org/officeDocument/2006/relationships/image" Target="../media/537640e65561a223e92e1222a6411813.jpg"/><Relationship Id="rId339" Type="http://schemas.openxmlformats.org/officeDocument/2006/relationships/image" Target="../media/f7e4bca9c8e6c3cb51b6ce3bb8c020ae.jpg"/><Relationship Id="rId340" Type="http://schemas.openxmlformats.org/officeDocument/2006/relationships/image" Target="../media/7de4a6de7b765e7b8d8aef505c4bc89f.jpg"/><Relationship Id="rId341" Type="http://schemas.openxmlformats.org/officeDocument/2006/relationships/image" Target="../media/fd7f23b699543b1bd4881be31f81833d.jpg"/><Relationship Id="rId342" Type="http://schemas.openxmlformats.org/officeDocument/2006/relationships/image" Target="../media/87f0a7eb99aabaa9b5b884f5afc70290.jpg"/><Relationship Id="rId343" Type="http://schemas.openxmlformats.org/officeDocument/2006/relationships/image" Target="../media/0a9a0c6ec5395e2bc3f25cf642d1212b.jpg"/><Relationship Id="rId344" Type="http://schemas.openxmlformats.org/officeDocument/2006/relationships/image" Target="../media/e68b6a048b77769566bb5cd673c922ad.jpg"/><Relationship Id="rId345" Type="http://schemas.openxmlformats.org/officeDocument/2006/relationships/image" Target="../media/a72dce57183e9d02266d839ea16d7531.jpg"/><Relationship Id="rId346" Type="http://schemas.openxmlformats.org/officeDocument/2006/relationships/image" Target="../media/02d388fd2fd9ca03e206a0fea4fd0c51.jpg"/><Relationship Id="rId347" Type="http://schemas.openxmlformats.org/officeDocument/2006/relationships/image" Target="../media/301e69344db6c8278ae32656bb6fd55e.jpg"/><Relationship Id="rId348" Type="http://schemas.openxmlformats.org/officeDocument/2006/relationships/image" Target="../media/7910375c2f1aab795865843331a4bf8e.jpg"/><Relationship Id="rId349" Type="http://schemas.openxmlformats.org/officeDocument/2006/relationships/image" Target="../media/171893fef885cea837cac6c7463e9d81.jpg"/><Relationship Id="rId350" Type="http://schemas.openxmlformats.org/officeDocument/2006/relationships/image" Target="../media/9232664ec28ebcd21cd46e45d025f7bb.jpg"/><Relationship Id="rId351" Type="http://schemas.openxmlformats.org/officeDocument/2006/relationships/image" Target="../media/24287cec2a195b6c7f9e4e6bb51859d2.jpg"/><Relationship Id="rId352" Type="http://schemas.openxmlformats.org/officeDocument/2006/relationships/image" Target="../media/e76ddc4d0d6bdb4237b448fb187fb8b4.jpg"/><Relationship Id="rId353" Type="http://schemas.openxmlformats.org/officeDocument/2006/relationships/image" Target="../media/4f921a438679d40d3e68cfc13cad6401.jpg"/><Relationship Id="rId354" Type="http://schemas.openxmlformats.org/officeDocument/2006/relationships/image" Target="../media/d19975bd9587df253f33dc5bb1e21372.jpg"/><Relationship Id="rId355" Type="http://schemas.openxmlformats.org/officeDocument/2006/relationships/image" Target="../media/1b6fc86e7bc39affc4f8055aa39d4db7.jpg"/><Relationship Id="rId356" Type="http://schemas.openxmlformats.org/officeDocument/2006/relationships/image" Target="../media/7699da26151ec1bc6f43d0cf353e20e6.jpg"/><Relationship Id="rId357" Type="http://schemas.openxmlformats.org/officeDocument/2006/relationships/image" Target="../media/50d28abdf14ea09dfc42564711407dc1.jpg"/><Relationship Id="rId358" Type="http://schemas.openxmlformats.org/officeDocument/2006/relationships/image" Target="../media/e43eb832c071cc8970f654f8d9be6ef1.jpg"/><Relationship Id="rId359" Type="http://schemas.openxmlformats.org/officeDocument/2006/relationships/image" Target="../media/8f45f982c90bef69d2c70a0e58c84f12.jpg"/><Relationship Id="rId360" Type="http://schemas.openxmlformats.org/officeDocument/2006/relationships/image" Target="../media/059c880b5bfe40ba76acfcc2bb2a9a01.jpg"/><Relationship Id="rId361" Type="http://schemas.openxmlformats.org/officeDocument/2006/relationships/image" Target="../media/a86301eb1ba29688f0880eb59980b7dc.jpg"/><Relationship Id="rId362" Type="http://schemas.openxmlformats.org/officeDocument/2006/relationships/image" Target="../media/99c54a7cceac4569185d4de4566856da.jpg"/><Relationship Id="rId363" Type="http://schemas.openxmlformats.org/officeDocument/2006/relationships/image" Target="../media/2137315168a3d941c90e6f2176258e7d.jpg"/><Relationship Id="rId364" Type="http://schemas.openxmlformats.org/officeDocument/2006/relationships/image" Target="../media/7b64ea74eccb38a3aa3db8b43b6f4d4a.jpg"/><Relationship Id="rId365" Type="http://schemas.openxmlformats.org/officeDocument/2006/relationships/image" Target="../media/aaa4f39daa81bd3e230e4d0ec3644714.jpg"/><Relationship Id="rId366" Type="http://schemas.openxmlformats.org/officeDocument/2006/relationships/image" Target="../media/b48a7e70d0032728a4c26f1dcf5ab632.jpg"/><Relationship Id="rId367" Type="http://schemas.openxmlformats.org/officeDocument/2006/relationships/image" Target="../media/434b9318c53e3219b92cf68748d89267.jpg"/><Relationship Id="rId368" Type="http://schemas.openxmlformats.org/officeDocument/2006/relationships/image" Target="../media/8de9c804d700e161082c088a8b53b46c.jpg"/><Relationship Id="rId369" Type="http://schemas.openxmlformats.org/officeDocument/2006/relationships/image" Target="../media/871349b24104ffea8935ffe73b546edc.jpg"/><Relationship Id="rId370" Type="http://schemas.openxmlformats.org/officeDocument/2006/relationships/image" Target="../media/768510f7225a5c67342fc7d1d6309c3d.jpg"/><Relationship Id="rId371" Type="http://schemas.openxmlformats.org/officeDocument/2006/relationships/image" Target="../media/dc91b1375e6c31a44e684e02dab8eb86.jpg"/><Relationship Id="rId372" Type="http://schemas.openxmlformats.org/officeDocument/2006/relationships/image" Target="../media/43be47706057305c141aa78a6b4dad22.jpg"/><Relationship Id="rId373" Type="http://schemas.openxmlformats.org/officeDocument/2006/relationships/image" Target="../media/9741df572ce476f381901b45c34778ae.jpg"/><Relationship Id="rId374" Type="http://schemas.openxmlformats.org/officeDocument/2006/relationships/image" Target="../media/b7629f934f9b5a4ac3dc1aae5604edf0.jpg"/><Relationship Id="rId375" Type="http://schemas.openxmlformats.org/officeDocument/2006/relationships/image" Target="../media/fcbae96d2ea1ae44ea57f452fc907260.jpg"/><Relationship Id="rId376" Type="http://schemas.openxmlformats.org/officeDocument/2006/relationships/image" Target="../media/da2d9e252a8d7a7bdb7738b8cdf1d46b.jpg"/><Relationship Id="rId377" Type="http://schemas.openxmlformats.org/officeDocument/2006/relationships/image" Target="../media/d0bdb61a4716f85d767e231d49011257.jpg"/><Relationship Id="rId378" Type="http://schemas.openxmlformats.org/officeDocument/2006/relationships/image" Target="../media/dd4b425027b3cde3d66fd8ce75770da6.jpg"/><Relationship Id="rId379" Type="http://schemas.openxmlformats.org/officeDocument/2006/relationships/image" Target="../media/16bfec4b598436b35fe49c0cdd7a9c3b.jpg"/><Relationship Id="rId380" Type="http://schemas.openxmlformats.org/officeDocument/2006/relationships/image" Target="../media/ccbee258e36267b9286daee0b04381ff.jpg"/><Relationship Id="rId381" Type="http://schemas.openxmlformats.org/officeDocument/2006/relationships/image" Target="../media/f24b0520eaaf367b99a534c6edd514d9.jpg"/><Relationship Id="rId382" Type="http://schemas.openxmlformats.org/officeDocument/2006/relationships/image" Target="../media/66b68e87f3f6183a59ffc9f0484e0942.jpg"/><Relationship Id="rId383" Type="http://schemas.openxmlformats.org/officeDocument/2006/relationships/image" Target="../media/81d81da58549bf6e24560f304989f01f.jpg"/><Relationship Id="rId384" Type="http://schemas.openxmlformats.org/officeDocument/2006/relationships/image" Target="../media/4a1d5720872c112626df905bce7c6cc3.jpg"/><Relationship Id="rId385" Type="http://schemas.openxmlformats.org/officeDocument/2006/relationships/image" Target="../media/5b045a5bd9754d1ab1fa05cb87254e57.jpg"/><Relationship Id="rId386" Type="http://schemas.openxmlformats.org/officeDocument/2006/relationships/image" Target="../media/c24663d72d4adcc4dc42b50cfb84a74b.jpg"/><Relationship Id="rId387" Type="http://schemas.openxmlformats.org/officeDocument/2006/relationships/image" Target="../media/df0205a21e4df96920617becb3fb4757.jpg"/><Relationship Id="rId388" Type="http://schemas.openxmlformats.org/officeDocument/2006/relationships/image" Target="../media/75449b105292c6bd8a301c494bb57c9b.jpg"/><Relationship Id="rId389" Type="http://schemas.openxmlformats.org/officeDocument/2006/relationships/image" Target="../media/6036040f1bdb67944a32f5535110c17f.jpg"/><Relationship Id="rId390" Type="http://schemas.openxmlformats.org/officeDocument/2006/relationships/image" Target="../media/9a7b355ce8a45b4ed318b5dc4dcdec22.jpg"/><Relationship Id="rId391" Type="http://schemas.openxmlformats.org/officeDocument/2006/relationships/image" Target="../media/b9dcf78b09a44a2515429adebef5b3c1.jpg"/><Relationship Id="rId392" Type="http://schemas.openxmlformats.org/officeDocument/2006/relationships/image" Target="../media/420d377284f56381b4e7e1f9194f62f3.jpg"/><Relationship Id="rId393" Type="http://schemas.openxmlformats.org/officeDocument/2006/relationships/image" Target="../media/81c6c08311ebe35c654302ad583287ae.jpg"/><Relationship Id="rId394" Type="http://schemas.openxmlformats.org/officeDocument/2006/relationships/image" Target="../media/7a9487d66c038ec5e80de5273d552600.jpg"/><Relationship Id="rId395" Type="http://schemas.openxmlformats.org/officeDocument/2006/relationships/image" Target="../media/0b626546c54efd5d1de22f303e54b048.jpg"/><Relationship Id="rId396" Type="http://schemas.openxmlformats.org/officeDocument/2006/relationships/image" Target="../media/cc18953740775e8b36d3c6d151471a95.jpg"/><Relationship Id="rId397" Type="http://schemas.openxmlformats.org/officeDocument/2006/relationships/image" Target="../media/6a204da14b3bed02ae2302a176180106.jpg"/><Relationship Id="rId398" Type="http://schemas.openxmlformats.org/officeDocument/2006/relationships/image" Target="../media/3dd3d6673adb5bbc2c8c23148d6a8856.jpg"/><Relationship Id="rId399" Type="http://schemas.openxmlformats.org/officeDocument/2006/relationships/image" Target="../media/6b12602206133e27142888d5b100f7e5.jpg"/><Relationship Id="rId400" Type="http://schemas.openxmlformats.org/officeDocument/2006/relationships/image" Target="../media/07c9c73edbab2747652552a90b2b7907.jpg"/><Relationship Id="rId401" Type="http://schemas.openxmlformats.org/officeDocument/2006/relationships/image" Target="../media/efe4ee4b731006e1b9bce5b365f1064f.jpg"/><Relationship Id="rId402" Type="http://schemas.openxmlformats.org/officeDocument/2006/relationships/image" Target="../media/ade2e1cb442b7ed9c346c2d386da02b9.jpg"/><Relationship Id="rId403" Type="http://schemas.openxmlformats.org/officeDocument/2006/relationships/image" Target="../media/7a06d0444ffc2a7efdf2c7b7952f6a5f.jpg"/><Relationship Id="rId404" Type="http://schemas.openxmlformats.org/officeDocument/2006/relationships/image" Target="../media/24ab8fa4b37ec8e73d0c0e6221023858.jpg"/><Relationship Id="rId405" Type="http://schemas.openxmlformats.org/officeDocument/2006/relationships/image" Target="../media/94fa18e4fbd909e850563908a6da9c41.jpg"/><Relationship Id="rId406" Type="http://schemas.openxmlformats.org/officeDocument/2006/relationships/image" Target="../media/8f94d5162fe6bcda0c8e2e852730e966.jpg"/><Relationship Id="rId407" Type="http://schemas.openxmlformats.org/officeDocument/2006/relationships/image" Target="../media/0b321b21501ffdd3e73db887f003e56e.jpg"/><Relationship Id="rId408" Type="http://schemas.openxmlformats.org/officeDocument/2006/relationships/image" Target="../media/6318b6a418c6153049cda827a7d58465.jpg"/><Relationship Id="rId409" Type="http://schemas.openxmlformats.org/officeDocument/2006/relationships/image" Target="../media/ba791b42158b9757d2491e711655a7f9.jpg"/><Relationship Id="rId410" Type="http://schemas.openxmlformats.org/officeDocument/2006/relationships/image" Target="../media/15e47384cac17f0e857369a29362cd2d.jpg"/><Relationship Id="rId411" Type="http://schemas.openxmlformats.org/officeDocument/2006/relationships/image" Target="../media/d474cceb87c41c63c4e8a510d927230e.jpg"/><Relationship Id="rId412" Type="http://schemas.openxmlformats.org/officeDocument/2006/relationships/image" Target="../media/0817f85fefc928d7a7b96d3849ad14bf.jpg"/><Relationship Id="rId413" Type="http://schemas.openxmlformats.org/officeDocument/2006/relationships/image" Target="../media/acbf1d3375d8750c0d9aef9a474b4ab5.jpg"/><Relationship Id="rId414" Type="http://schemas.openxmlformats.org/officeDocument/2006/relationships/image" Target="../media/1ec7917da304a7b7734be2e99d834d1e.jpg"/><Relationship Id="rId415" Type="http://schemas.openxmlformats.org/officeDocument/2006/relationships/image" Target="../media/fed65af8282e99295bfcf9a7f9478421.jpg"/><Relationship Id="rId416" Type="http://schemas.openxmlformats.org/officeDocument/2006/relationships/image" Target="../media/a6927893d7fdc2b52930ccb635a8de3b.jpg"/><Relationship Id="rId417" Type="http://schemas.openxmlformats.org/officeDocument/2006/relationships/image" Target="../media/4a6fad687026f529861b733c99797d2e.jpg"/><Relationship Id="rId418" Type="http://schemas.openxmlformats.org/officeDocument/2006/relationships/image" Target="../media/624508042e89081ab79d164a308f722e.jpg"/><Relationship Id="rId419" Type="http://schemas.openxmlformats.org/officeDocument/2006/relationships/image" Target="../media/09cc3671a9ea0b5230294d4529301724.jpg"/><Relationship Id="rId420" Type="http://schemas.openxmlformats.org/officeDocument/2006/relationships/image" Target="../media/b9be0bd5597a42a0cd2fa976b7636f64.jpg"/><Relationship Id="rId421" Type="http://schemas.openxmlformats.org/officeDocument/2006/relationships/image" Target="../media/5c7477e30f80ca5c7b7978321a502bbe.jpg"/><Relationship Id="rId422" Type="http://schemas.openxmlformats.org/officeDocument/2006/relationships/image" Target="../media/b264bfb82e6e85f7868f5a91c4a35dc9.jpg"/><Relationship Id="rId423" Type="http://schemas.openxmlformats.org/officeDocument/2006/relationships/image" Target="../media/9637429f6c636f388c9f642001fae628.jpg"/><Relationship Id="rId424" Type="http://schemas.openxmlformats.org/officeDocument/2006/relationships/image" Target="../media/8ac9fba5561cdb9c7358cb6e5c21ffaf.jpg"/><Relationship Id="rId425" Type="http://schemas.openxmlformats.org/officeDocument/2006/relationships/image" Target="../media/11c609c68f93e947ad23c677f936700d.jpg"/><Relationship Id="rId426" Type="http://schemas.openxmlformats.org/officeDocument/2006/relationships/image" Target="../media/8ed9ee71aac588bd5d60dd32ab8aec90.jpg"/><Relationship Id="rId427" Type="http://schemas.openxmlformats.org/officeDocument/2006/relationships/image" Target="../media/1955fbd5003b97aa53e15c4c6294403d.jpg"/><Relationship Id="rId428" Type="http://schemas.openxmlformats.org/officeDocument/2006/relationships/image" Target="../media/c82be813684790a0d07e42b7ab8f22eb.jpg"/><Relationship Id="rId429" Type="http://schemas.openxmlformats.org/officeDocument/2006/relationships/image" Target="../media/f8214716e019c7a30cc923609b71bf5f.jpg"/><Relationship Id="rId430" Type="http://schemas.openxmlformats.org/officeDocument/2006/relationships/image" Target="../media/29453e4739356b5724b4f792acb24800.jpg"/><Relationship Id="rId431" Type="http://schemas.openxmlformats.org/officeDocument/2006/relationships/image" Target="../media/eeb5f2847e6ce38f0cd07f7b3ce5ee28.jpg"/><Relationship Id="rId432" Type="http://schemas.openxmlformats.org/officeDocument/2006/relationships/image" Target="../media/e1577476d5a85ff4c6c81dbe149d2ad6.jpg"/><Relationship Id="rId433" Type="http://schemas.openxmlformats.org/officeDocument/2006/relationships/image" Target="../media/6d5ce3741f087877c8b69ae735716fc9.jpg"/><Relationship Id="rId434" Type="http://schemas.openxmlformats.org/officeDocument/2006/relationships/image" Target="../media/0886a82494f0b1c5c5d6b4b792338647.jpg"/><Relationship Id="rId435" Type="http://schemas.openxmlformats.org/officeDocument/2006/relationships/image" Target="../media/6d5ce3741f087877c8b69ae735716fc9.jpg"/><Relationship Id="rId436" Type="http://schemas.openxmlformats.org/officeDocument/2006/relationships/image" Target="../media/6d5ce3741f087877c8b69ae735716fc9.jpg"/><Relationship Id="rId437" Type="http://schemas.openxmlformats.org/officeDocument/2006/relationships/image" Target="../media/6d5ce3741f087877c8b69ae735716fc9.jpg"/><Relationship Id="rId438" Type="http://schemas.openxmlformats.org/officeDocument/2006/relationships/image" Target="../media/b90fce79fb0d9f6394a04b9f5c0de121.jpg"/><Relationship Id="rId439" Type="http://schemas.openxmlformats.org/officeDocument/2006/relationships/image" Target="../media/15cfb9a2539fdac77f884956bef669bb.jpg"/><Relationship Id="rId440" Type="http://schemas.openxmlformats.org/officeDocument/2006/relationships/image" Target="../media/29fd640dd302fa902c56d7adcee293bc.jpg"/><Relationship Id="rId441" Type="http://schemas.openxmlformats.org/officeDocument/2006/relationships/image" Target="../media/b81eeb3f2db4a5b2a88498a49ec90e39.jpg"/><Relationship Id="rId442" Type="http://schemas.openxmlformats.org/officeDocument/2006/relationships/image" Target="../media/052740e3eff1b91ad7da283a026a6dbd.jpg"/><Relationship Id="rId443" Type="http://schemas.openxmlformats.org/officeDocument/2006/relationships/image" Target="../media/1715db14a7379ad5d3751002fc624009.jpg"/><Relationship Id="rId444" Type="http://schemas.openxmlformats.org/officeDocument/2006/relationships/image" Target="../media/1a5dd59231d70b9a55c057e43b5f8019.jpg"/><Relationship Id="rId445" Type="http://schemas.openxmlformats.org/officeDocument/2006/relationships/image" Target="../media/1caab69259cd39ae4367d50bf4a13942.jpg"/><Relationship Id="rId446" Type="http://schemas.openxmlformats.org/officeDocument/2006/relationships/image" Target="../media/1d5e3669434eacec3b9868a431297e35.jpg"/><Relationship Id="rId447" Type="http://schemas.openxmlformats.org/officeDocument/2006/relationships/image" Target="../media/6d5ce3741f087877c8b69ae735716fc9.jpg"/><Relationship Id="rId448" Type="http://schemas.openxmlformats.org/officeDocument/2006/relationships/image" Target="../media/87cf4fccec182f71ba0393f564028d2d.jpg"/><Relationship Id="rId449" Type="http://schemas.openxmlformats.org/officeDocument/2006/relationships/image" Target="../media/f9d8bf4e4dc9b4aee19f71f5990704ca.jpg"/><Relationship Id="rId450" Type="http://schemas.openxmlformats.org/officeDocument/2006/relationships/image" Target="../media/9e5c73559f700aeb2702a1fa18c74a16.jpg"/><Relationship Id="rId451" Type="http://schemas.openxmlformats.org/officeDocument/2006/relationships/image" Target="../media/ed351b2ae13848ffb115ee24edc5ab0a.jpg"/><Relationship Id="rId452" Type="http://schemas.openxmlformats.org/officeDocument/2006/relationships/image" Target="../media/704ba871ffe642b593d986d3505bcc40.jpg"/><Relationship Id="rId453" Type="http://schemas.openxmlformats.org/officeDocument/2006/relationships/image" Target="../media/a10faa06994bd58900558a8c0f5ad9e3.jpg"/><Relationship Id="rId454" Type="http://schemas.openxmlformats.org/officeDocument/2006/relationships/image" Target="../media/5b97561215be6e67429ec84a603bc697.jpg"/><Relationship Id="rId455" Type="http://schemas.openxmlformats.org/officeDocument/2006/relationships/image" Target="../media/3ac7918dd2e3e1e8a33ce29eb58a9d52.jpg"/><Relationship Id="rId456" Type="http://schemas.openxmlformats.org/officeDocument/2006/relationships/image" Target="../media/386c0c89333c8c5013ed261d5526aa33.jpg"/><Relationship Id="rId457" Type="http://schemas.openxmlformats.org/officeDocument/2006/relationships/image" Target="../media/e90376ed165b58023c021c7234aaf716.jpg"/><Relationship Id="rId458" Type="http://schemas.openxmlformats.org/officeDocument/2006/relationships/image" Target="../media/95c89fa62782085e3fcf46c7b227f975.jpg"/><Relationship Id="rId459" Type="http://schemas.openxmlformats.org/officeDocument/2006/relationships/image" Target="../media/4ba68f63fd28d08c335232abf33e44cc.jpg"/><Relationship Id="rId460" Type="http://schemas.openxmlformats.org/officeDocument/2006/relationships/image" Target="../media/4968ab668a930303e664b908add72e50.jpg"/><Relationship Id="rId461" Type="http://schemas.openxmlformats.org/officeDocument/2006/relationships/image" Target="../media/26186354d95fde2649488fa4eabce20d.jpg"/><Relationship Id="rId462" Type="http://schemas.openxmlformats.org/officeDocument/2006/relationships/image" Target="../media/f627ab0202b9f5767f9c3a29d54ea2dc.jpg"/><Relationship Id="rId463" Type="http://schemas.openxmlformats.org/officeDocument/2006/relationships/image" Target="../media/f9b88e1c4d1f4f059e99c75723d62ec5.jpg"/><Relationship Id="rId464" Type="http://schemas.openxmlformats.org/officeDocument/2006/relationships/image" Target="../media/2c648d9dbf4aeaa2d2cde92d1c5dddae.jpg"/><Relationship Id="rId465" Type="http://schemas.openxmlformats.org/officeDocument/2006/relationships/image" Target="../media/c7805bb8847cecdca045f3f3183366ca.jpg"/><Relationship Id="rId466" Type="http://schemas.openxmlformats.org/officeDocument/2006/relationships/image" Target="../media/bc8454c7951bc0f1f9e1de2ac6b35603.jpg"/><Relationship Id="rId467" Type="http://schemas.openxmlformats.org/officeDocument/2006/relationships/image" Target="../media/0d2edd67d2fa321762c5e48c355f0b66.jpg"/><Relationship Id="rId468" Type="http://schemas.openxmlformats.org/officeDocument/2006/relationships/image" Target="../media/4f76d324f3a97433bdf11c0cdf1163a5.jpg"/><Relationship Id="rId469" Type="http://schemas.openxmlformats.org/officeDocument/2006/relationships/image" Target="../media/46fa2e92a38c5e0491bbbf90c8b7f787.jpg"/><Relationship Id="rId470" Type="http://schemas.openxmlformats.org/officeDocument/2006/relationships/image" Target="../media/dd64abccb67f394201ab486acdc75755.jpg"/><Relationship Id="rId471" Type="http://schemas.openxmlformats.org/officeDocument/2006/relationships/image" Target="../media/be1792aaf8ee00393abe8f3eb8b79c43.jpg"/><Relationship Id="rId472" Type="http://schemas.openxmlformats.org/officeDocument/2006/relationships/image" Target="../media/4ad130b2ae66c69f07a874ef0d45470a.jpg"/><Relationship Id="rId473" Type="http://schemas.openxmlformats.org/officeDocument/2006/relationships/image" Target="../media/0262cdac3d9a2bda2b1569aa2e958f48.jpg"/><Relationship Id="rId474" Type="http://schemas.openxmlformats.org/officeDocument/2006/relationships/image" Target="../media/c60a0faaf3e43be00b05cb8f97ad8aad.jpg"/><Relationship Id="rId475" Type="http://schemas.openxmlformats.org/officeDocument/2006/relationships/image" Target="../media/a1950f5d4f8a02fe7cde2f7d5d5f8d35.jpg"/><Relationship Id="rId476" Type="http://schemas.openxmlformats.org/officeDocument/2006/relationships/image" Target="../media/6b3786245ba6bec9ef95ce81f56a9493.jpg"/><Relationship Id="rId477" Type="http://schemas.openxmlformats.org/officeDocument/2006/relationships/image" Target="../media/b7f5d3328c8ce50cf9d75b75cb74b9ca.jpg"/><Relationship Id="rId478" Type="http://schemas.openxmlformats.org/officeDocument/2006/relationships/image" Target="../media/36f7dd11e7d9cf941877bfb2d46c9e7d.jpg"/><Relationship Id="rId479" Type="http://schemas.openxmlformats.org/officeDocument/2006/relationships/image" Target="../media/adfc96271a303a98f818466169fd147b.jpg"/><Relationship Id="rId480" Type="http://schemas.openxmlformats.org/officeDocument/2006/relationships/image" Target="../media/e0dea87c644d7b62e160c7a130f257e8.jpg"/><Relationship Id="rId481" Type="http://schemas.openxmlformats.org/officeDocument/2006/relationships/image" Target="../media/f050c0a6d266431315b32115b919e162.jpg"/><Relationship Id="rId482" Type="http://schemas.openxmlformats.org/officeDocument/2006/relationships/image" Target="../media/13f5a694b8009c646a15c38cc7e65864.jpg"/><Relationship Id="rId483" Type="http://schemas.openxmlformats.org/officeDocument/2006/relationships/image" Target="../media/097aa96f15b188f2daa0e8c4745febd7.jpg"/><Relationship Id="rId484" Type="http://schemas.openxmlformats.org/officeDocument/2006/relationships/image" Target="../media/c3b5af6a8c90bb9ae8b1da8ee19e99b4.jpg"/><Relationship Id="rId485" Type="http://schemas.openxmlformats.org/officeDocument/2006/relationships/image" Target="../media/c90dc56b5d7690e27dcf186a2cbcf256.jpg"/><Relationship Id="rId486" Type="http://schemas.openxmlformats.org/officeDocument/2006/relationships/image" Target="../media/62465f438a14449dcf7b5693fe4e8cb9.jpg"/><Relationship Id="rId487" Type="http://schemas.openxmlformats.org/officeDocument/2006/relationships/image" Target="../media/d958f33539ae208c8c185348355fa9ec.jpg"/><Relationship Id="rId488" Type="http://schemas.openxmlformats.org/officeDocument/2006/relationships/image" Target="../media/696360e0624017f4fe062c8644bf4bb1.jpg"/><Relationship Id="rId489" Type="http://schemas.openxmlformats.org/officeDocument/2006/relationships/image" Target="../media/8e4720cc04c8b0212ef1dac5caa10d96.jpg"/><Relationship Id="rId490" Type="http://schemas.openxmlformats.org/officeDocument/2006/relationships/image" Target="../media/96fcb1b776ac3798cc81336350b02c7e.jpg"/><Relationship Id="rId491" Type="http://schemas.openxmlformats.org/officeDocument/2006/relationships/image" Target="../media/36b261392b358dc453c73977b4c296d5.jpg"/><Relationship Id="rId492" Type="http://schemas.openxmlformats.org/officeDocument/2006/relationships/image" Target="../media/8b9ac2e620a2ed8592cb60a3b1ba0c39.jpg"/><Relationship Id="rId493" Type="http://schemas.openxmlformats.org/officeDocument/2006/relationships/image" Target="../media/5e5fdd6b7f3c64f551cd9b6a83912e7f.jpg"/><Relationship Id="rId494" Type="http://schemas.openxmlformats.org/officeDocument/2006/relationships/image" Target="../media/05130a28e43915cebd76b12ee759833b.jpg"/><Relationship Id="rId495" Type="http://schemas.openxmlformats.org/officeDocument/2006/relationships/image" Target="../media/9dfcdff926a1a9242ae576f2c26287ed.jpg"/><Relationship Id="rId496" Type="http://schemas.openxmlformats.org/officeDocument/2006/relationships/image" Target="../media/d52b6b87f4099c4febe223ddc0417fc5.jpg"/><Relationship Id="rId497" Type="http://schemas.openxmlformats.org/officeDocument/2006/relationships/image" Target="../media/61a86b6e1355853c9e9ae7f882c8a297.jpg"/><Relationship Id="rId498" Type="http://schemas.openxmlformats.org/officeDocument/2006/relationships/image" Target="../media/090217a4ec4a22c212879392c2146280.jpg"/><Relationship Id="rId499" Type="http://schemas.openxmlformats.org/officeDocument/2006/relationships/image" Target="../media/dd8ad8c28e42c397f1d926f946db67ed.jpg"/><Relationship Id="rId500" Type="http://schemas.openxmlformats.org/officeDocument/2006/relationships/image" Target="../media/65fcc76a6418395a7de0457c78201a5c.jpg"/><Relationship Id="rId501" Type="http://schemas.openxmlformats.org/officeDocument/2006/relationships/image" Target="../media/b534c6b3c783b483ddae6165f6e198bb.jpg"/><Relationship Id="rId502" Type="http://schemas.openxmlformats.org/officeDocument/2006/relationships/image" Target="../media/6d5ce3741f087877c8b69ae735716fc9.jpg"/><Relationship Id="rId503" Type="http://schemas.openxmlformats.org/officeDocument/2006/relationships/image" Target="../media/6d5ce3741f087877c8b69ae735716fc9.jpg"/><Relationship Id="rId504" Type="http://schemas.openxmlformats.org/officeDocument/2006/relationships/image" Target="../media/f1d3725b076776e3901784cca1981fed.jpg"/><Relationship Id="rId505" Type="http://schemas.openxmlformats.org/officeDocument/2006/relationships/image" Target="../media/164e182ed894ac566852db1b675da426.jpg"/><Relationship Id="rId506" Type="http://schemas.openxmlformats.org/officeDocument/2006/relationships/image" Target="../media/3773ebcc38f30f12162af312b06b85b8.jpg"/><Relationship Id="rId507" Type="http://schemas.openxmlformats.org/officeDocument/2006/relationships/image" Target="../media/6d07d18bc8201633561e60daa4b31adf.jpg"/><Relationship Id="rId508" Type="http://schemas.openxmlformats.org/officeDocument/2006/relationships/image" Target="../media/d74d152fa9d795aa41c67b1a0bfab79e.jpg"/><Relationship Id="rId509" Type="http://schemas.openxmlformats.org/officeDocument/2006/relationships/image" Target="../media/51dd6799f27dbd5bdfbee928d218a515.jpg"/><Relationship Id="rId510" Type="http://schemas.openxmlformats.org/officeDocument/2006/relationships/image" Target="../media/176434f6f9ab394c389848388ee51d21.jpg"/><Relationship Id="rId511" Type="http://schemas.openxmlformats.org/officeDocument/2006/relationships/image" Target="../media/1f65a4139ad183f6c7b49087db4a533d.jpg"/><Relationship Id="rId512" Type="http://schemas.openxmlformats.org/officeDocument/2006/relationships/image" Target="../media/a59ceeb86a2689094e424cbc082ee0e4.jpg"/><Relationship Id="rId513" Type="http://schemas.openxmlformats.org/officeDocument/2006/relationships/image" Target="../media/6d5ce3741f087877c8b69ae735716fc9.jpg"/><Relationship Id="rId514" Type="http://schemas.openxmlformats.org/officeDocument/2006/relationships/image" Target="../media/1cccea8516d870f86325ec05be9acc47.jpg"/><Relationship Id="rId515" Type="http://schemas.openxmlformats.org/officeDocument/2006/relationships/image" Target="../media/49adffb170f0019bac5aa557ba036726.jpg"/><Relationship Id="rId516" Type="http://schemas.openxmlformats.org/officeDocument/2006/relationships/image" Target="../media/3e023edb867a231604692cceef9b5db6.jpg"/><Relationship Id="rId517" Type="http://schemas.openxmlformats.org/officeDocument/2006/relationships/image" Target="../media/6d5ce3741f087877c8b69ae735716fc9.jpg"/><Relationship Id="rId518" Type="http://schemas.openxmlformats.org/officeDocument/2006/relationships/image" Target="../media/1f0b8a054a3a63d9967228b460861c00.jpg"/><Relationship Id="rId519" Type="http://schemas.openxmlformats.org/officeDocument/2006/relationships/image" Target="../media/05b8050f65782548a0583ec293bd1bc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76200</xdr:rowOff>
    </xdr:from>
    <xdr:ext cx="647700" cy="5715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133350</xdr:rowOff>
    </xdr:from>
    <xdr:ext cx="647700" cy="4572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133350</xdr:rowOff>
    </xdr:from>
    <xdr:ext cx="647700" cy="4572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133350</xdr:rowOff>
    </xdr:from>
    <xdr:ext cx="647700" cy="4572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147</xdr:row>
      <xdr:rowOff>38100</xdr:rowOff>
    </xdr:from>
    <xdr:ext cx="628650" cy="647700"/>
    <xdr:pic>
      <xdr:nvPicPr>
        <xdr:cNvPr id="141" name="photo_148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2" name="photo_149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3" name="photo_150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4" name="photo_151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5" name="photo_152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6" name="photo_153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7" name="photo_154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8" name="photo_155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49" name="photo_156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0" name="photo_15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1" name="photo_158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2" name="photo_159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3" name="photo_160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4" name="photo_161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5" name="photo_162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6" name="photo_163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7" name="photo_164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8" name="photo_165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59" name="photo_166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0" name="photo_167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1" name="photo_168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2" name="photo_169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3" name="photo_170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4" name="photo_171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5" name="photo_172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6" name="photo_173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7" name="photo_174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8" name="photo_175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69" name="photo_176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0" name="photo_177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1" name="photo_178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2" name="photo_179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3" name="photo_180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4" name="photo_181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5" name="photo_182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6" name="photo_183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7" name="photo_18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8" name="photo_185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79" name="photo_186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0" name="photo_18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1" name="photo_18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2" name="photo_189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3" name="photo_19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4" name="photo_1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5" name="photo_192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6" name="photo_1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7" name="photo_194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8" name="photo_19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9" name="photo_196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0" name="photo_1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1" name="photo_19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198</xdr:row>
      <xdr:rowOff>38100</xdr:rowOff>
    </xdr:from>
    <xdr:ext cx="438150" cy="647700"/>
    <xdr:pic>
      <xdr:nvPicPr>
        <xdr:cNvPr id="192" name="photo_199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3" name="photo_20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4" name="photo_201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5" name="photo_20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6" name="photo_20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3" name="photo_210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4" name="photo_21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5" name="photo_212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6" name="photo_21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7" name="photo_21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8" name="photo_21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09" name="photo_21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0" name="photo_217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1" name="photo_21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2" name="photo_21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3" name="photo_22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4" name="photo_221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123825</xdr:rowOff>
    </xdr:from>
    <xdr:ext cx="647700" cy="485775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4" name="photo_262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5" name="photo_263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6" name="photo_264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7" name="photo_265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8" name="photo_266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59" name="photo_267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0" name="photo_268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1" name="photo_269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2" name="photo_270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270</xdr:row>
      <xdr:rowOff>38100</xdr:rowOff>
    </xdr:from>
    <xdr:ext cx="533400" cy="647700"/>
    <xdr:pic>
      <xdr:nvPicPr>
        <xdr:cNvPr id="263" name="photo_271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4" name="photo_272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5" name="photo_273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6" name="photo_274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7" name="photo_275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8" name="photo_276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69" name="photo_277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0" name="photo_278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1" name="photo_279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2" name="photo_280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3" name="photo_281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4" name="photo_282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5" name="photo_283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6" name="photo_284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7" name="photo_285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66675</xdr:rowOff>
    </xdr:from>
    <xdr:ext cx="647700" cy="590550"/>
    <xdr:pic>
      <xdr:nvPicPr>
        <xdr:cNvPr id="278" name="photo_286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286</xdr:row>
      <xdr:rowOff>38100</xdr:rowOff>
    </xdr:from>
    <xdr:ext cx="361950" cy="647700"/>
    <xdr:pic>
      <xdr:nvPicPr>
        <xdr:cNvPr id="279" name="photo_287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287</xdr:row>
      <xdr:rowOff>38100</xdr:rowOff>
    </xdr:from>
    <xdr:ext cx="409575" cy="647700"/>
    <xdr:pic>
      <xdr:nvPicPr>
        <xdr:cNvPr id="280" name="photo_288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288</xdr:row>
      <xdr:rowOff>38100</xdr:rowOff>
    </xdr:from>
    <xdr:ext cx="447675" cy="647700"/>
    <xdr:pic>
      <xdr:nvPicPr>
        <xdr:cNvPr id="281" name="photo_289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289</xdr:row>
      <xdr:rowOff>38100</xdr:rowOff>
    </xdr:from>
    <xdr:ext cx="361950" cy="647700"/>
    <xdr:pic>
      <xdr:nvPicPr>
        <xdr:cNvPr id="282" name="photo_290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3" name="photo_291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4" name="photo_292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5" name="photo_293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6" name="photo_294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7" name="photo_295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88" name="photo_296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89" name="photo_297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0" name="photo_298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1" name="photo_299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2" name="photo_30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3" name="photo_301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4" name="photo_302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5" name="photo_303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6" name="photo_304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7" name="photo_305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298" name="photo_306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299" name="photo_307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0" name="photo_308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1" name="photo_309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2" name="photo_310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3" name="photo_311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4" name="photo_312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5" name="photo_313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6" name="photo_314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7" name="photo_315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08" name="photo_316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09" name="photo_317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0" name="photo_318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1" name="photo_319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2" name="photo_320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3" name="photo_321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4" name="photo_322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5" name="photo_323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38100</xdr:rowOff>
    </xdr:from>
    <xdr:ext cx="647700" cy="647700"/>
    <xdr:pic>
      <xdr:nvPicPr>
        <xdr:cNvPr id="316" name="photo_324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38100</xdr:rowOff>
    </xdr:from>
    <xdr:ext cx="647700" cy="647700"/>
    <xdr:pic>
      <xdr:nvPicPr>
        <xdr:cNvPr id="317" name="photo_325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38100</xdr:rowOff>
    </xdr:from>
    <xdr:ext cx="647700" cy="647700"/>
    <xdr:pic>
      <xdr:nvPicPr>
        <xdr:cNvPr id="318" name="photo_326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326</xdr:row>
      <xdr:rowOff>38100</xdr:rowOff>
    </xdr:from>
    <xdr:ext cx="647700" cy="647700"/>
    <xdr:pic>
      <xdr:nvPicPr>
        <xdr:cNvPr id="319" name="photo_327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0" name="photo_328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38100</xdr:rowOff>
    </xdr:from>
    <xdr:ext cx="647700" cy="647700"/>
    <xdr:pic>
      <xdr:nvPicPr>
        <xdr:cNvPr id="321" name="photo_329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2" name="photo_330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3" name="photo_331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4" name="photo_332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5" name="photo_333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6" name="photo_334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38100</xdr:rowOff>
    </xdr:from>
    <xdr:ext cx="647700" cy="647700"/>
    <xdr:pic>
      <xdr:nvPicPr>
        <xdr:cNvPr id="327" name="photo_335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28" name="photo_336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29" name="photo_337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0" name="photo_338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1" name="photo_339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2" name="photo_340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3" name="photo_341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4" name="photo_342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5" name="photo_343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6" name="photo_344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7" name="photo_345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38" name="photo_346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39" name="photo_347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0" name="photo_348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1" name="photo_349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2" name="photo_350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3" name="photo_351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4" name="photo_352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5" name="photo_353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6" name="photo_354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7" name="photo_355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48" name="photo_356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49" name="photo_357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50" name="photo_358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1" name="photo_359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2" name="photo_360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3" name="photo_361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4" name="photo_362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5" name="photo_363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6" name="photo_364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7" name="photo_365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58" name="photo_366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59" name="photo_367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60" name="photo_368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1" name="photo_369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2" name="photo_370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123825</xdr:rowOff>
    </xdr:from>
    <xdr:ext cx="647700" cy="476250"/>
    <xdr:pic>
      <xdr:nvPicPr>
        <xdr:cNvPr id="363" name="photo_372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76200</xdr:rowOff>
    </xdr:from>
    <xdr:ext cx="647700" cy="571500"/>
    <xdr:pic>
      <xdr:nvPicPr>
        <xdr:cNvPr id="364" name="photo_373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85725</xdr:rowOff>
    </xdr:from>
    <xdr:ext cx="647700" cy="552450"/>
    <xdr:pic>
      <xdr:nvPicPr>
        <xdr:cNvPr id="365" name="photo_374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38100</xdr:rowOff>
    </xdr:from>
    <xdr:ext cx="581025" cy="647700"/>
    <xdr:pic>
      <xdr:nvPicPr>
        <xdr:cNvPr id="366" name="photo_375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104775</xdr:rowOff>
    </xdr:from>
    <xdr:ext cx="647700" cy="523875"/>
    <xdr:pic>
      <xdr:nvPicPr>
        <xdr:cNvPr id="367" name="photo_376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76200</xdr:rowOff>
    </xdr:from>
    <xdr:ext cx="647700" cy="571500"/>
    <xdr:pic>
      <xdr:nvPicPr>
        <xdr:cNvPr id="368" name="photo_377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85725</xdr:rowOff>
    </xdr:from>
    <xdr:ext cx="647700" cy="561975"/>
    <xdr:pic>
      <xdr:nvPicPr>
        <xdr:cNvPr id="369" name="photo_378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57150</xdr:rowOff>
    </xdr:from>
    <xdr:ext cx="647700" cy="609600"/>
    <xdr:pic>
      <xdr:nvPicPr>
        <xdr:cNvPr id="370" name="photo_379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1" name="photo_380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95250</xdr:rowOff>
    </xdr:from>
    <xdr:ext cx="647700" cy="542925"/>
    <xdr:pic>
      <xdr:nvPicPr>
        <xdr:cNvPr id="372" name="photo_381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66675</xdr:rowOff>
    </xdr:from>
    <xdr:ext cx="647700" cy="590550"/>
    <xdr:pic>
      <xdr:nvPicPr>
        <xdr:cNvPr id="373" name="photo_382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382</xdr:row>
      <xdr:rowOff>38100</xdr:rowOff>
    </xdr:from>
    <xdr:ext cx="457200" cy="647700"/>
    <xdr:pic>
      <xdr:nvPicPr>
        <xdr:cNvPr id="374" name="photo_383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38175" cy="647700"/>
    <xdr:pic>
      <xdr:nvPicPr>
        <xdr:cNvPr id="375" name="photo_384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76200</xdr:rowOff>
    </xdr:from>
    <xdr:ext cx="647700" cy="581025"/>
    <xdr:pic>
      <xdr:nvPicPr>
        <xdr:cNvPr id="376" name="photo_385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123825</xdr:rowOff>
    </xdr:from>
    <xdr:ext cx="647700" cy="485775"/>
    <xdr:pic>
      <xdr:nvPicPr>
        <xdr:cNvPr id="377" name="photo_386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386</xdr:row>
      <xdr:rowOff>38100</xdr:rowOff>
    </xdr:from>
    <xdr:ext cx="628650" cy="647700"/>
    <xdr:pic>
      <xdr:nvPicPr>
        <xdr:cNvPr id="378" name="photo_387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85725</xdr:rowOff>
    </xdr:from>
    <xdr:ext cx="647700" cy="552450"/>
    <xdr:pic>
      <xdr:nvPicPr>
        <xdr:cNvPr id="379" name="photo_388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57150</xdr:rowOff>
    </xdr:from>
    <xdr:ext cx="647700" cy="609600"/>
    <xdr:pic>
      <xdr:nvPicPr>
        <xdr:cNvPr id="380" name="photo_389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38100</xdr:rowOff>
    </xdr:from>
    <xdr:ext cx="647700" cy="647700"/>
    <xdr:pic>
      <xdr:nvPicPr>
        <xdr:cNvPr id="381" name="photo_390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390</xdr:row>
      <xdr:rowOff>38100</xdr:rowOff>
    </xdr:from>
    <xdr:ext cx="600075" cy="647700"/>
    <xdr:pic>
      <xdr:nvPicPr>
        <xdr:cNvPr id="382" name="photo_391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3" name="photo_392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57150</xdr:rowOff>
    </xdr:from>
    <xdr:ext cx="647700" cy="609600"/>
    <xdr:pic>
      <xdr:nvPicPr>
        <xdr:cNvPr id="384" name="photo_393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393</xdr:row>
      <xdr:rowOff>38100</xdr:rowOff>
    </xdr:from>
    <xdr:ext cx="514350" cy="647700"/>
    <xdr:pic>
      <xdr:nvPicPr>
        <xdr:cNvPr id="385" name="photo_394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76200</xdr:rowOff>
    </xdr:from>
    <xdr:ext cx="647700" cy="581025"/>
    <xdr:pic>
      <xdr:nvPicPr>
        <xdr:cNvPr id="386" name="photo_395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104775</xdr:rowOff>
    </xdr:from>
    <xdr:ext cx="647700" cy="523875"/>
    <xdr:pic>
      <xdr:nvPicPr>
        <xdr:cNvPr id="387" name="photo_396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38100</xdr:rowOff>
    </xdr:from>
    <xdr:ext cx="647700" cy="647700"/>
    <xdr:pic>
      <xdr:nvPicPr>
        <xdr:cNvPr id="388" name="photo_397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38100</xdr:rowOff>
    </xdr:from>
    <xdr:ext cx="590550" cy="647700"/>
    <xdr:pic>
      <xdr:nvPicPr>
        <xdr:cNvPr id="389" name="photo_398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76200</xdr:rowOff>
    </xdr:from>
    <xdr:ext cx="647700" cy="571500"/>
    <xdr:pic>
      <xdr:nvPicPr>
        <xdr:cNvPr id="390" name="photo_399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85725</xdr:rowOff>
    </xdr:from>
    <xdr:ext cx="647700" cy="561975"/>
    <xdr:pic>
      <xdr:nvPicPr>
        <xdr:cNvPr id="391" name="photo_400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400</xdr:row>
      <xdr:rowOff>38100</xdr:rowOff>
    </xdr:from>
    <xdr:ext cx="619125" cy="647700"/>
    <xdr:pic>
      <xdr:nvPicPr>
        <xdr:cNvPr id="392" name="photo_401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38100</xdr:rowOff>
    </xdr:from>
    <xdr:ext cx="638175" cy="647700"/>
    <xdr:pic>
      <xdr:nvPicPr>
        <xdr:cNvPr id="393" name="photo_402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38100</xdr:rowOff>
    </xdr:from>
    <xdr:ext cx="647700" cy="647700"/>
    <xdr:pic>
      <xdr:nvPicPr>
        <xdr:cNvPr id="394" name="photo_403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85725</xdr:rowOff>
    </xdr:from>
    <xdr:ext cx="647700" cy="552450"/>
    <xdr:pic>
      <xdr:nvPicPr>
        <xdr:cNvPr id="395" name="photo_404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123825</xdr:rowOff>
    </xdr:from>
    <xdr:ext cx="647700" cy="485775"/>
    <xdr:pic>
      <xdr:nvPicPr>
        <xdr:cNvPr id="396" name="photo_405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405</xdr:row>
      <xdr:rowOff>38100</xdr:rowOff>
    </xdr:from>
    <xdr:ext cx="333375" cy="647700"/>
    <xdr:pic>
      <xdr:nvPicPr>
        <xdr:cNvPr id="397" name="photo_406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406</xdr:row>
      <xdr:rowOff>38100</xdr:rowOff>
    </xdr:from>
    <xdr:ext cx="428625" cy="647700"/>
    <xdr:pic>
      <xdr:nvPicPr>
        <xdr:cNvPr id="398" name="photo_407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407</xdr:row>
      <xdr:rowOff>38100</xdr:rowOff>
    </xdr:from>
    <xdr:ext cx="514350" cy="647700"/>
    <xdr:pic>
      <xdr:nvPicPr>
        <xdr:cNvPr id="399" name="photo_408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408</xdr:row>
      <xdr:rowOff>38100</xdr:rowOff>
    </xdr:from>
    <xdr:ext cx="619125" cy="647700"/>
    <xdr:pic>
      <xdr:nvPicPr>
        <xdr:cNvPr id="400" name="photo_409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57150</xdr:rowOff>
    </xdr:from>
    <xdr:ext cx="647700" cy="609600"/>
    <xdr:pic>
      <xdr:nvPicPr>
        <xdr:cNvPr id="401" name="photo_410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2" name="photo_411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114300</xdr:rowOff>
    </xdr:from>
    <xdr:ext cx="647700" cy="504825"/>
    <xdr:pic>
      <xdr:nvPicPr>
        <xdr:cNvPr id="403" name="photo_412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85725</xdr:rowOff>
    </xdr:from>
    <xdr:ext cx="647700" cy="561975"/>
    <xdr:pic>
      <xdr:nvPicPr>
        <xdr:cNvPr id="404" name="photo_413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47625</xdr:rowOff>
    </xdr:from>
    <xdr:ext cx="647700" cy="628650"/>
    <xdr:pic>
      <xdr:nvPicPr>
        <xdr:cNvPr id="405" name="photo_414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104775</xdr:rowOff>
    </xdr:from>
    <xdr:ext cx="647700" cy="523875"/>
    <xdr:pic>
      <xdr:nvPicPr>
        <xdr:cNvPr id="406" name="photo_415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76200</xdr:rowOff>
    </xdr:from>
    <xdr:ext cx="647700" cy="581025"/>
    <xdr:pic>
      <xdr:nvPicPr>
        <xdr:cNvPr id="407" name="photo_416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85725</xdr:rowOff>
    </xdr:from>
    <xdr:ext cx="647700" cy="552450"/>
    <xdr:pic>
      <xdr:nvPicPr>
        <xdr:cNvPr id="408" name="photo_417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76200</xdr:rowOff>
    </xdr:from>
    <xdr:ext cx="647700" cy="581025"/>
    <xdr:pic>
      <xdr:nvPicPr>
        <xdr:cNvPr id="409" name="photo_418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85725</xdr:rowOff>
    </xdr:from>
    <xdr:ext cx="647700" cy="552450"/>
    <xdr:pic>
      <xdr:nvPicPr>
        <xdr:cNvPr id="410" name="photo_419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1" name="photo_420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114300</xdr:rowOff>
    </xdr:from>
    <xdr:ext cx="647700" cy="504825"/>
    <xdr:pic>
      <xdr:nvPicPr>
        <xdr:cNvPr id="412" name="photo_421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76200</xdr:rowOff>
    </xdr:from>
    <xdr:ext cx="647700" cy="571500"/>
    <xdr:pic>
      <xdr:nvPicPr>
        <xdr:cNvPr id="413" name="photo_422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4" name="photo_423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38100</xdr:rowOff>
    </xdr:from>
    <xdr:ext cx="590550" cy="647700"/>
    <xdr:pic>
      <xdr:nvPicPr>
        <xdr:cNvPr id="415" name="photo_424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424</xdr:row>
      <xdr:rowOff>38100</xdr:rowOff>
    </xdr:from>
    <xdr:ext cx="619125" cy="647700"/>
    <xdr:pic>
      <xdr:nvPicPr>
        <xdr:cNvPr id="416" name="photo_425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17" name="photo_426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114300</xdr:rowOff>
    </xdr:from>
    <xdr:ext cx="647700" cy="495300"/>
    <xdr:pic>
      <xdr:nvPicPr>
        <xdr:cNvPr id="418" name="photo_427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57150</xdr:rowOff>
    </xdr:from>
    <xdr:ext cx="647700" cy="619125"/>
    <xdr:pic>
      <xdr:nvPicPr>
        <xdr:cNvPr id="419" name="photo_428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428</xdr:row>
      <xdr:rowOff>38100</xdr:rowOff>
    </xdr:from>
    <xdr:ext cx="552450" cy="647700"/>
    <xdr:pic>
      <xdr:nvPicPr>
        <xdr:cNvPr id="420" name="photo_429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429</xdr:row>
      <xdr:rowOff>38100</xdr:rowOff>
    </xdr:from>
    <xdr:ext cx="628650" cy="647700"/>
    <xdr:pic>
      <xdr:nvPicPr>
        <xdr:cNvPr id="421" name="photo_430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57150</xdr:rowOff>
    </xdr:from>
    <xdr:ext cx="647700" cy="619125"/>
    <xdr:pic>
      <xdr:nvPicPr>
        <xdr:cNvPr id="422" name="photo_431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57150</xdr:rowOff>
    </xdr:from>
    <xdr:ext cx="647700" cy="619125"/>
    <xdr:pic>
      <xdr:nvPicPr>
        <xdr:cNvPr id="423" name="photo_432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57150</xdr:rowOff>
    </xdr:from>
    <xdr:ext cx="647700" cy="619125"/>
    <xdr:pic>
      <xdr:nvPicPr>
        <xdr:cNvPr id="424" name="photo_433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47625</xdr:rowOff>
    </xdr:from>
    <xdr:ext cx="647700" cy="628650"/>
    <xdr:pic>
      <xdr:nvPicPr>
        <xdr:cNvPr id="425" name="photo_434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6" name="photo_435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27" name="photo_436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436</xdr:row>
      <xdr:rowOff>38100</xdr:rowOff>
    </xdr:from>
    <xdr:ext cx="600075" cy="647700"/>
    <xdr:pic>
      <xdr:nvPicPr>
        <xdr:cNvPr id="428" name="photo_437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57150</xdr:rowOff>
    </xdr:from>
    <xdr:ext cx="647700" cy="619125"/>
    <xdr:pic>
      <xdr:nvPicPr>
        <xdr:cNvPr id="429" name="photo_439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439</xdr:row>
      <xdr:rowOff>66675</xdr:rowOff>
    </xdr:from>
    <xdr:ext cx="647700" cy="600075"/>
    <xdr:pic>
      <xdr:nvPicPr>
        <xdr:cNvPr id="430" name="photo_440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47625</xdr:rowOff>
    </xdr:from>
    <xdr:ext cx="647700" cy="628650"/>
    <xdr:pic>
      <xdr:nvPicPr>
        <xdr:cNvPr id="431" name="photo_441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76200</xdr:rowOff>
    </xdr:from>
    <xdr:ext cx="647700" cy="571500"/>
    <xdr:pic>
      <xdr:nvPicPr>
        <xdr:cNvPr id="432" name="photo_442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442</xdr:row>
      <xdr:rowOff>38100</xdr:rowOff>
    </xdr:from>
    <xdr:ext cx="647700" cy="647700"/>
    <xdr:pic>
      <xdr:nvPicPr>
        <xdr:cNvPr id="433" name="photo_443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443</xdr:row>
      <xdr:rowOff>38100</xdr:rowOff>
    </xdr:from>
    <xdr:ext cx="552450" cy="647700"/>
    <xdr:pic>
      <xdr:nvPicPr>
        <xdr:cNvPr id="434" name="photo_444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444</xdr:row>
      <xdr:rowOff>38100</xdr:rowOff>
    </xdr:from>
    <xdr:ext cx="647700" cy="647700"/>
    <xdr:pic>
      <xdr:nvPicPr>
        <xdr:cNvPr id="435" name="photo_445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36" name="photo_446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446</xdr:row>
      <xdr:rowOff>38100</xdr:rowOff>
    </xdr:from>
    <xdr:ext cx="647700" cy="647700"/>
    <xdr:pic>
      <xdr:nvPicPr>
        <xdr:cNvPr id="437" name="photo_447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447</xdr:row>
      <xdr:rowOff>76200</xdr:rowOff>
    </xdr:from>
    <xdr:ext cx="647700" cy="581025"/>
    <xdr:pic>
      <xdr:nvPicPr>
        <xdr:cNvPr id="438" name="photo_448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448</xdr:row>
      <xdr:rowOff>38100</xdr:rowOff>
    </xdr:from>
    <xdr:ext cx="647700" cy="647700"/>
    <xdr:pic>
      <xdr:nvPicPr>
        <xdr:cNvPr id="439" name="photo_449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449</xdr:row>
      <xdr:rowOff>38100</xdr:rowOff>
    </xdr:from>
    <xdr:ext cx="647700" cy="647700"/>
    <xdr:pic>
      <xdr:nvPicPr>
        <xdr:cNvPr id="440" name="photo_450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450</xdr:row>
      <xdr:rowOff>38100</xdr:rowOff>
    </xdr:from>
    <xdr:ext cx="647700" cy="647700"/>
    <xdr:pic>
      <xdr:nvPicPr>
        <xdr:cNvPr id="441" name="photo_451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451</xdr:row>
      <xdr:rowOff>38100</xdr:rowOff>
    </xdr:from>
    <xdr:ext cx="647700" cy="647700"/>
    <xdr:pic>
      <xdr:nvPicPr>
        <xdr:cNvPr id="442" name="photo_452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452</xdr:row>
      <xdr:rowOff>38100</xdr:rowOff>
    </xdr:from>
    <xdr:ext cx="647700" cy="647700"/>
    <xdr:pic>
      <xdr:nvPicPr>
        <xdr:cNvPr id="443" name="photo_453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453</xdr:row>
      <xdr:rowOff>38100</xdr:rowOff>
    </xdr:from>
    <xdr:ext cx="647700" cy="647700"/>
    <xdr:pic>
      <xdr:nvPicPr>
        <xdr:cNvPr id="444" name="photo_454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454</xdr:row>
      <xdr:rowOff>38100</xdr:rowOff>
    </xdr:from>
    <xdr:ext cx="647700" cy="647700"/>
    <xdr:pic>
      <xdr:nvPicPr>
        <xdr:cNvPr id="445" name="photo_455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455</xdr:row>
      <xdr:rowOff>38100</xdr:rowOff>
    </xdr:from>
    <xdr:ext cx="647700" cy="647700"/>
    <xdr:pic>
      <xdr:nvPicPr>
        <xdr:cNvPr id="446" name="photo_456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456</xdr:row>
      <xdr:rowOff>38100</xdr:rowOff>
    </xdr:from>
    <xdr:ext cx="647700" cy="647700"/>
    <xdr:pic>
      <xdr:nvPicPr>
        <xdr:cNvPr id="447" name="photo_457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457</xdr:row>
      <xdr:rowOff>38100</xdr:rowOff>
    </xdr:from>
    <xdr:ext cx="647700" cy="647700"/>
    <xdr:pic>
      <xdr:nvPicPr>
        <xdr:cNvPr id="448" name="photo_458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458</xdr:row>
      <xdr:rowOff>38100</xdr:rowOff>
    </xdr:from>
    <xdr:ext cx="647700" cy="647700"/>
    <xdr:pic>
      <xdr:nvPicPr>
        <xdr:cNvPr id="449" name="photo_459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459</xdr:row>
      <xdr:rowOff>38100</xdr:rowOff>
    </xdr:from>
    <xdr:ext cx="647700" cy="647700"/>
    <xdr:pic>
      <xdr:nvPicPr>
        <xdr:cNvPr id="450" name="photo_460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460</xdr:row>
      <xdr:rowOff>38100</xdr:rowOff>
    </xdr:from>
    <xdr:ext cx="647700" cy="647700"/>
    <xdr:pic>
      <xdr:nvPicPr>
        <xdr:cNvPr id="451" name="photo_461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461</xdr:row>
      <xdr:rowOff>38100</xdr:rowOff>
    </xdr:from>
    <xdr:ext cx="647700" cy="647700"/>
    <xdr:pic>
      <xdr:nvPicPr>
        <xdr:cNvPr id="452" name="photo_462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462</xdr:row>
      <xdr:rowOff>38100</xdr:rowOff>
    </xdr:from>
    <xdr:ext cx="647700" cy="647700"/>
    <xdr:pic>
      <xdr:nvPicPr>
        <xdr:cNvPr id="453" name="photo_463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463</xdr:row>
      <xdr:rowOff>38100</xdr:rowOff>
    </xdr:from>
    <xdr:ext cx="647700" cy="647700"/>
    <xdr:pic>
      <xdr:nvPicPr>
        <xdr:cNvPr id="454" name="photo_464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464</xdr:row>
      <xdr:rowOff>38100</xdr:rowOff>
    </xdr:from>
    <xdr:ext cx="647700" cy="647700"/>
    <xdr:pic>
      <xdr:nvPicPr>
        <xdr:cNvPr id="455" name="photo_465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466</xdr:row>
      <xdr:rowOff>104775</xdr:rowOff>
    </xdr:from>
    <xdr:ext cx="647700" cy="514350"/>
    <xdr:pic>
      <xdr:nvPicPr>
        <xdr:cNvPr id="456" name="photo_467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467</xdr:row>
      <xdr:rowOff>76200</xdr:rowOff>
    </xdr:from>
    <xdr:ext cx="647700" cy="571500"/>
    <xdr:pic>
      <xdr:nvPicPr>
        <xdr:cNvPr id="457" name="photo_468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468</xdr:row>
      <xdr:rowOff>47625</xdr:rowOff>
    </xdr:from>
    <xdr:ext cx="647700" cy="638175"/>
    <xdr:pic>
      <xdr:nvPicPr>
        <xdr:cNvPr id="458" name="photo_469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469</xdr:row>
      <xdr:rowOff>38100</xdr:rowOff>
    </xdr:from>
    <xdr:ext cx="647700" cy="647700"/>
    <xdr:pic>
      <xdr:nvPicPr>
        <xdr:cNvPr id="459" name="photo_470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470</xdr:row>
      <xdr:rowOff>76200</xdr:rowOff>
    </xdr:from>
    <xdr:ext cx="647700" cy="571500"/>
    <xdr:pic>
      <xdr:nvPicPr>
        <xdr:cNvPr id="460" name="photo_471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471</xdr:row>
      <xdr:rowOff>38100</xdr:rowOff>
    </xdr:from>
    <xdr:ext cx="647700" cy="647700"/>
    <xdr:pic>
      <xdr:nvPicPr>
        <xdr:cNvPr id="461" name="photo_472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472</xdr:row>
      <xdr:rowOff>180975</xdr:rowOff>
    </xdr:from>
    <xdr:ext cx="647700" cy="361950"/>
    <xdr:pic>
      <xdr:nvPicPr>
        <xdr:cNvPr id="462" name="photo_473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473</xdr:row>
      <xdr:rowOff>180975</xdr:rowOff>
    </xdr:from>
    <xdr:ext cx="647700" cy="361950"/>
    <xdr:pic>
      <xdr:nvPicPr>
        <xdr:cNvPr id="463" name="photo_474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474</xdr:row>
      <xdr:rowOff>38100</xdr:rowOff>
    </xdr:from>
    <xdr:ext cx="647700" cy="647700"/>
    <xdr:pic>
      <xdr:nvPicPr>
        <xdr:cNvPr id="464" name="photo_475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475</xdr:row>
      <xdr:rowOff>38100</xdr:rowOff>
    </xdr:from>
    <xdr:ext cx="647700" cy="647700"/>
    <xdr:pic>
      <xdr:nvPicPr>
        <xdr:cNvPr id="465" name="photo_476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476</xdr:row>
      <xdr:rowOff>38100</xdr:rowOff>
    </xdr:from>
    <xdr:ext cx="647700" cy="647700"/>
    <xdr:pic>
      <xdr:nvPicPr>
        <xdr:cNvPr id="466" name="photo_477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477</xdr:row>
      <xdr:rowOff>38100</xdr:rowOff>
    </xdr:from>
    <xdr:ext cx="647700" cy="647700"/>
    <xdr:pic>
      <xdr:nvPicPr>
        <xdr:cNvPr id="467" name="photo_478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478</xdr:row>
      <xdr:rowOff>38100</xdr:rowOff>
    </xdr:from>
    <xdr:ext cx="647700" cy="647700"/>
    <xdr:pic>
      <xdr:nvPicPr>
        <xdr:cNvPr id="468" name="photo_479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479</xdr:row>
      <xdr:rowOff>38100</xdr:rowOff>
    </xdr:from>
    <xdr:ext cx="647700" cy="647700"/>
    <xdr:pic>
      <xdr:nvPicPr>
        <xdr:cNvPr id="469" name="photo_480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480</xdr:row>
      <xdr:rowOff>38100</xdr:rowOff>
    </xdr:from>
    <xdr:ext cx="647700" cy="647700"/>
    <xdr:pic>
      <xdr:nvPicPr>
        <xdr:cNvPr id="470" name="photo_481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481</xdr:row>
      <xdr:rowOff>38100</xdr:rowOff>
    </xdr:from>
    <xdr:ext cx="647700" cy="647700"/>
    <xdr:pic>
      <xdr:nvPicPr>
        <xdr:cNvPr id="471" name="photo_482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482</xdr:row>
      <xdr:rowOff>38100</xdr:rowOff>
    </xdr:from>
    <xdr:ext cx="647700" cy="647700"/>
    <xdr:pic>
      <xdr:nvPicPr>
        <xdr:cNvPr id="472" name="photo_483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483</xdr:row>
      <xdr:rowOff>180975</xdr:rowOff>
    </xdr:from>
    <xdr:ext cx="647700" cy="361950"/>
    <xdr:pic>
      <xdr:nvPicPr>
        <xdr:cNvPr id="473" name="photo_484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484</xdr:row>
      <xdr:rowOff>38100</xdr:rowOff>
    </xdr:from>
    <xdr:ext cx="647700" cy="647700"/>
    <xdr:pic>
      <xdr:nvPicPr>
        <xdr:cNvPr id="474" name="photo_485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485</xdr:row>
      <xdr:rowOff>38100</xdr:rowOff>
    </xdr:from>
    <xdr:ext cx="647700" cy="647700"/>
    <xdr:pic>
      <xdr:nvPicPr>
        <xdr:cNvPr id="475" name="photo_486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486</xdr:row>
      <xdr:rowOff>38100</xdr:rowOff>
    </xdr:from>
    <xdr:ext cx="647700" cy="647700"/>
    <xdr:pic>
      <xdr:nvPicPr>
        <xdr:cNvPr id="476" name="photo_487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487</xdr:row>
      <xdr:rowOff>66675</xdr:rowOff>
    </xdr:from>
    <xdr:ext cx="647700" cy="600075"/>
    <xdr:pic>
      <xdr:nvPicPr>
        <xdr:cNvPr id="477" name="photo_488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488</xdr:row>
      <xdr:rowOff>38100</xdr:rowOff>
    </xdr:from>
    <xdr:ext cx="609600" cy="647700"/>
    <xdr:pic>
      <xdr:nvPicPr>
        <xdr:cNvPr id="478" name="photo_489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490</xdr:row>
      <xdr:rowOff>38100</xdr:rowOff>
    </xdr:from>
    <xdr:ext cx="485775" cy="647700"/>
    <xdr:pic>
      <xdr:nvPicPr>
        <xdr:cNvPr id="479" name="photo_491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491</xdr:row>
      <xdr:rowOff>38100</xdr:rowOff>
    </xdr:from>
    <xdr:ext cx="647700" cy="647700"/>
    <xdr:pic>
      <xdr:nvPicPr>
        <xdr:cNvPr id="480" name="photo_492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492</xdr:row>
      <xdr:rowOff>38100</xdr:rowOff>
    </xdr:from>
    <xdr:ext cx="647700" cy="647700"/>
    <xdr:pic>
      <xdr:nvPicPr>
        <xdr:cNvPr id="481" name="photo_493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493</xdr:row>
      <xdr:rowOff>38100</xdr:rowOff>
    </xdr:from>
    <xdr:ext cx="647700" cy="647700"/>
    <xdr:pic>
      <xdr:nvPicPr>
        <xdr:cNvPr id="482" name="photo_494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494</xdr:row>
      <xdr:rowOff>38100</xdr:rowOff>
    </xdr:from>
    <xdr:ext cx="647700" cy="647700"/>
    <xdr:pic>
      <xdr:nvPicPr>
        <xdr:cNvPr id="483" name="photo_495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495</xdr:row>
      <xdr:rowOff>38100</xdr:rowOff>
    </xdr:from>
    <xdr:ext cx="647700" cy="647700"/>
    <xdr:pic>
      <xdr:nvPicPr>
        <xdr:cNvPr id="484" name="photo_496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496</xdr:row>
      <xdr:rowOff>38100</xdr:rowOff>
    </xdr:from>
    <xdr:ext cx="647700" cy="647700"/>
    <xdr:pic>
      <xdr:nvPicPr>
        <xdr:cNvPr id="485" name="photo_497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497</xdr:row>
      <xdr:rowOff>38100</xdr:rowOff>
    </xdr:from>
    <xdr:ext cx="647700" cy="647700"/>
    <xdr:pic>
      <xdr:nvPicPr>
        <xdr:cNvPr id="486" name="photo_498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498</xdr:row>
      <xdr:rowOff>38100</xdr:rowOff>
    </xdr:from>
    <xdr:ext cx="647700" cy="647700"/>
    <xdr:pic>
      <xdr:nvPicPr>
        <xdr:cNvPr id="487" name="photo_499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499</xdr:row>
      <xdr:rowOff>38100</xdr:rowOff>
    </xdr:from>
    <xdr:ext cx="647700" cy="647700"/>
    <xdr:pic>
      <xdr:nvPicPr>
        <xdr:cNvPr id="488" name="photo_500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500</xdr:row>
      <xdr:rowOff>38100</xdr:rowOff>
    </xdr:from>
    <xdr:ext cx="647700" cy="647700"/>
    <xdr:pic>
      <xdr:nvPicPr>
        <xdr:cNvPr id="489" name="photo_501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501</xdr:row>
      <xdr:rowOff>38100</xdr:rowOff>
    </xdr:from>
    <xdr:ext cx="647700" cy="647700"/>
    <xdr:pic>
      <xdr:nvPicPr>
        <xdr:cNvPr id="490" name="photo_502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502</xdr:row>
      <xdr:rowOff>38100</xdr:rowOff>
    </xdr:from>
    <xdr:ext cx="647700" cy="647700"/>
    <xdr:pic>
      <xdr:nvPicPr>
        <xdr:cNvPr id="491" name="photo_503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503</xdr:row>
      <xdr:rowOff>38100</xdr:rowOff>
    </xdr:from>
    <xdr:ext cx="647700" cy="647700"/>
    <xdr:pic>
      <xdr:nvPicPr>
        <xdr:cNvPr id="492" name="photo_504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504</xdr:row>
      <xdr:rowOff>38100</xdr:rowOff>
    </xdr:from>
    <xdr:ext cx="647700" cy="647700"/>
    <xdr:pic>
      <xdr:nvPicPr>
        <xdr:cNvPr id="493" name="photo_505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505</xdr:row>
      <xdr:rowOff>38100</xdr:rowOff>
    </xdr:from>
    <xdr:ext cx="647700" cy="647700"/>
    <xdr:pic>
      <xdr:nvPicPr>
        <xdr:cNvPr id="494" name="photo_506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506</xdr:row>
      <xdr:rowOff>38100</xdr:rowOff>
    </xdr:from>
    <xdr:ext cx="647700" cy="647700"/>
    <xdr:pic>
      <xdr:nvPicPr>
        <xdr:cNvPr id="495" name="photo_507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507</xdr:row>
      <xdr:rowOff>38100</xdr:rowOff>
    </xdr:from>
    <xdr:ext cx="647700" cy="647700"/>
    <xdr:pic>
      <xdr:nvPicPr>
        <xdr:cNvPr id="496" name="photo_508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508</xdr:row>
      <xdr:rowOff>38100</xdr:rowOff>
    </xdr:from>
    <xdr:ext cx="647700" cy="647700"/>
    <xdr:pic>
      <xdr:nvPicPr>
        <xdr:cNvPr id="497" name="photo_509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509</xdr:row>
      <xdr:rowOff>38100</xdr:rowOff>
    </xdr:from>
    <xdr:ext cx="647700" cy="647700"/>
    <xdr:pic>
      <xdr:nvPicPr>
        <xdr:cNvPr id="498" name="photo_510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510</xdr:row>
      <xdr:rowOff>38100</xdr:rowOff>
    </xdr:from>
    <xdr:ext cx="647700" cy="647700"/>
    <xdr:pic>
      <xdr:nvPicPr>
        <xdr:cNvPr id="499" name="photo_511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512</xdr:row>
      <xdr:rowOff>38100</xdr:rowOff>
    </xdr:from>
    <xdr:ext cx="361950" cy="647700"/>
    <xdr:pic>
      <xdr:nvPicPr>
        <xdr:cNvPr id="500" name="photo_513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513</xdr:row>
      <xdr:rowOff>38100</xdr:rowOff>
    </xdr:from>
    <xdr:ext cx="619125" cy="647700"/>
    <xdr:pic>
      <xdr:nvPicPr>
        <xdr:cNvPr id="501" name="photo_514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514</xdr:row>
      <xdr:rowOff>38100</xdr:rowOff>
    </xdr:from>
    <xdr:ext cx="647700" cy="647700"/>
    <xdr:pic>
      <xdr:nvPicPr>
        <xdr:cNvPr id="502" name="photo_515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515</xdr:row>
      <xdr:rowOff>38100</xdr:rowOff>
    </xdr:from>
    <xdr:ext cx="647700" cy="647700"/>
    <xdr:pic>
      <xdr:nvPicPr>
        <xdr:cNvPr id="503" name="photo_516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516</xdr:row>
      <xdr:rowOff>66675</xdr:rowOff>
    </xdr:from>
    <xdr:ext cx="647700" cy="590550"/>
    <xdr:pic>
      <xdr:nvPicPr>
        <xdr:cNvPr id="504" name="photo_517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517</xdr:row>
      <xdr:rowOff>38100</xdr:rowOff>
    </xdr:from>
    <xdr:ext cx="647700" cy="647700"/>
    <xdr:pic>
      <xdr:nvPicPr>
        <xdr:cNvPr id="505" name="photo_518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518</xdr:row>
      <xdr:rowOff>38100</xdr:rowOff>
    </xdr:from>
    <xdr:ext cx="647700" cy="647700"/>
    <xdr:pic>
      <xdr:nvPicPr>
        <xdr:cNvPr id="506" name="photo_519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519</xdr:row>
      <xdr:rowOff>38100</xdr:rowOff>
    </xdr:from>
    <xdr:ext cx="647700" cy="647700"/>
    <xdr:pic>
      <xdr:nvPicPr>
        <xdr:cNvPr id="507" name="photo_520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520</xdr:row>
      <xdr:rowOff>38100</xdr:rowOff>
    </xdr:from>
    <xdr:ext cx="647700" cy="647700"/>
    <xdr:pic>
      <xdr:nvPicPr>
        <xdr:cNvPr id="508" name="photo_521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521</xdr:row>
      <xdr:rowOff>38100</xdr:rowOff>
    </xdr:from>
    <xdr:ext cx="647700" cy="647700"/>
    <xdr:pic>
      <xdr:nvPicPr>
        <xdr:cNvPr id="509" name="photo_522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522</xdr:row>
      <xdr:rowOff>38100</xdr:rowOff>
    </xdr:from>
    <xdr:ext cx="647700" cy="647700"/>
    <xdr:pic>
      <xdr:nvPicPr>
        <xdr:cNvPr id="510" name="photo_523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523</xdr:row>
      <xdr:rowOff>38100</xdr:rowOff>
    </xdr:from>
    <xdr:ext cx="647700" cy="647700"/>
    <xdr:pic>
      <xdr:nvPicPr>
        <xdr:cNvPr id="511" name="photo_524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525</xdr:row>
      <xdr:rowOff>38100</xdr:rowOff>
    </xdr:from>
    <xdr:ext cx="514350" cy="647700"/>
    <xdr:pic>
      <xdr:nvPicPr>
        <xdr:cNvPr id="512" name="photo_526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526</xdr:row>
      <xdr:rowOff>38100</xdr:rowOff>
    </xdr:from>
    <xdr:ext cx="647700" cy="647700"/>
    <xdr:pic>
      <xdr:nvPicPr>
        <xdr:cNvPr id="513" name="photo_527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527</xdr:row>
      <xdr:rowOff>76200</xdr:rowOff>
    </xdr:from>
    <xdr:ext cx="647700" cy="571500"/>
    <xdr:pic>
      <xdr:nvPicPr>
        <xdr:cNvPr id="514" name="photo_528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528</xdr:row>
      <xdr:rowOff>95250</xdr:rowOff>
    </xdr:from>
    <xdr:ext cx="647700" cy="542925"/>
    <xdr:pic>
      <xdr:nvPicPr>
        <xdr:cNvPr id="515" name="photo_529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529</xdr:row>
      <xdr:rowOff>38100</xdr:rowOff>
    </xdr:from>
    <xdr:ext cx="647700" cy="647700"/>
    <xdr:pic>
      <xdr:nvPicPr>
        <xdr:cNvPr id="516" name="photo_530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530</xdr:row>
      <xdr:rowOff>38100</xdr:rowOff>
    </xdr:from>
    <xdr:ext cx="647700" cy="647700"/>
    <xdr:pic>
      <xdr:nvPicPr>
        <xdr:cNvPr id="517" name="photo_531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531</xdr:row>
      <xdr:rowOff>38100</xdr:rowOff>
    </xdr:from>
    <xdr:ext cx="409575" cy="647700"/>
    <xdr:pic>
      <xdr:nvPicPr>
        <xdr:cNvPr id="518" name="photo_532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532</xdr:row>
      <xdr:rowOff>123825</xdr:rowOff>
    </xdr:from>
    <xdr:ext cx="647700" cy="485775"/>
    <xdr:pic>
      <xdr:nvPicPr>
        <xdr:cNvPr id="519" name="photo_533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df9e32f-7f2b-11ec-b73f-0018e40a3af2" TargetMode="External"/><Relationship Id="rId_hyperlink_2" Type="http://schemas.openxmlformats.org/officeDocument/2006/relationships/hyperlink" Target="https://www.lavrpack.ru/catalog/?product=c41c0bdd-7f2b-11ec-b73f-0018e40a3af2" TargetMode="External"/><Relationship Id="rId_hyperlink_3" Type="http://schemas.openxmlformats.org/officeDocument/2006/relationships/hyperlink" Target="https://www.lavrpack.ru/catalog/?product=08bfacbd-68f4-11ef-ab51-1cfd08767542%23fdda0c59-68f8-11ef-ab51-1cfd08767542" TargetMode="External"/><Relationship Id="rId_hyperlink_4" Type="http://schemas.openxmlformats.org/officeDocument/2006/relationships/hyperlink" Target="https://www.lavrpack.ru/catalog/?product=e8d5358a-6908-11ef-ab51-1cfd08767542%23f9585926-6908-11ef-ab51-1cfd08767542" TargetMode="External"/><Relationship Id="rId_hyperlink_5" Type="http://schemas.openxmlformats.org/officeDocument/2006/relationships/hyperlink" Target="https://www.lavrpack.ru/catalog/?product=e8d5358a-6908-11ef-ab51-1cfd08767542%23ef79204e-6908-11ef-ab51-1cfd08767542" TargetMode="External"/><Relationship Id="rId_hyperlink_6" Type="http://schemas.openxmlformats.org/officeDocument/2006/relationships/hyperlink" Target="https://www.lavrpack.ru/catalog/?product=805f5c97-7f2a-11ec-b73f-0018e40a3af2" TargetMode="External"/><Relationship Id="rId_hyperlink_7" Type="http://schemas.openxmlformats.org/officeDocument/2006/relationships/hyperlink" Target="https://www.lavrpack.ru/catalog/?product=ab6127cd-7f2c-11ec-b73f-0018e40a3af2" TargetMode="External"/><Relationship Id="rId_hyperlink_8" Type="http://schemas.openxmlformats.org/officeDocument/2006/relationships/hyperlink" Target="https://www.lavrpack.ru/catalog/?product=3c144f6c-6388-11ef-ab51-1cfd08767542%23819c9f5d-6388-11ef-ab51-1cfd08767542" TargetMode="External"/><Relationship Id="rId_hyperlink_9" Type="http://schemas.openxmlformats.org/officeDocument/2006/relationships/hyperlink" Target="https://www.lavrpack.ru/catalog/?product=3c144f6c-6388-11ef-ab51-1cfd08767542%238e936531-6388-11ef-ab51-1cfd08767542" TargetMode="External"/><Relationship Id="rId_hyperlink_10" Type="http://schemas.openxmlformats.org/officeDocument/2006/relationships/hyperlink" Target="https://www.lavrpack.ru/catalog/?product=cdaa70ec-6389-11ef-ab51-1cfd08767542%239bbc94db-638c-11ef-ab51-1cfd08767542" TargetMode="External"/><Relationship Id="rId_hyperlink_11" Type="http://schemas.openxmlformats.org/officeDocument/2006/relationships/hyperlink" Target="https://www.lavrpack.ru/catalog/?product=cdaa70ec-6389-11ef-ab51-1cfd08767542%23b5bad7b4-638c-11ef-ab51-1cfd08767542" TargetMode="External"/><Relationship Id="rId_hyperlink_12" Type="http://schemas.openxmlformats.org/officeDocument/2006/relationships/hyperlink" Target="https://www.lavrpack.ru/catalog/?product=7f65f938-68f1-11ef-ab51-1cfd08767542%23950f9640-68f1-11ef-ab51-1cfd08767542" TargetMode="External"/><Relationship Id="rId_hyperlink_13" Type="http://schemas.openxmlformats.org/officeDocument/2006/relationships/hyperlink" Target="https://www.lavrpack.ru/catalog/?product=7f65f938-68f1-11ef-ab51-1cfd08767542%23a70dd4f9-68f1-11ef-ab51-1cfd08767542" TargetMode="External"/><Relationship Id="rId_hyperlink_14" Type="http://schemas.openxmlformats.org/officeDocument/2006/relationships/hyperlink" Target="https://www.lavrpack.ru/catalog/?product=ae43c877-6905-11ef-ab51-1cfd08767542%23bf1f8ebd-6905-11ef-ab51-1cfd08767542" TargetMode="External"/><Relationship Id="rId_hyperlink_15" Type="http://schemas.openxmlformats.org/officeDocument/2006/relationships/hyperlink" Target="https://www.lavrpack.ru/catalog/?product=a2c94692-68f0-11ef-ab51-1cfd08767542%232de5998f-68f8-11ef-ab51-1cfd08767542" TargetMode="External"/><Relationship Id="rId_hyperlink_16" Type="http://schemas.openxmlformats.org/officeDocument/2006/relationships/hyperlink" Target="https://www.lavrpack.ru/catalog/?product=c5a30bfa-fbed-11ee-9f05-00e01a6800eb" TargetMode="External"/><Relationship Id="rId_hyperlink_17" Type="http://schemas.openxmlformats.org/officeDocument/2006/relationships/hyperlink" Target="https://www.lavrpack.ru/catalog/?product=8b21e8bb-e721-11ec-aec6-00e01a6800eb" TargetMode="External"/><Relationship Id="rId_hyperlink_18" Type="http://schemas.openxmlformats.org/officeDocument/2006/relationships/hyperlink" Target="https://www.lavrpack.ru/catalog/?product=f59cc5c6-fc7b-11ee-9f05-00e01a6800eb" TargetMode="External"/><Relationship Id="rId_hyperlink_19" Type="http://schemas.openxmlformats.org/officeDocument/2006/relationships/hyperlink" Target="https://www.lavrpack.ru/catalog/?product=92760750-066c-11ed-8757-00e01a6800eb" TargetMode="External"/><Relationship Id="rId_hyperlink_20" Type="http://schemas.openxmlformats.org/officeDocument/2006/relationships/hyperlink" Target="https://www.lavrpack.ru/catalog/?product=bac45cb1-fc7d-11ee-9f05-00e01a6800eb" TargetMode="External"/><Relationship Id="rId_hyperlink_21" Type="http://schemas.openxmlformats.org/officeDocument/2006/relationships/hyperlink" Target="https://www.lavrpack.ru/catalog/?product=f4523d69-7f2a-11ec-b73f-0018e40a3af2" TargetMode="External"/><Relationship Id="rId_hyperlink_22" Type="http://schemas.openxmlformats.org/officeDocument/2006/relationships/hyperlink" Target="https://www.lavrpack.ru/catalog/?product=9e676eeb-03cc-11f0-ab3d-22344d083d2c%23dd47bd87-03cd-11f0-ab3d-22344d083d2c" TargetMode="External"/><Relationship Id="rId_hyperlink_23" Type="http://schemas.openxmlformats.org/officeDocument/2006/relationships/hyperlink" Target="https://www.lavrpack.ru/catalog/?product=9e676eeb-03cc-11f0-ab3d-22344d083d2c%23b9143af2-03cc-11f0-ab3d-22344d083d2c" TargetMode="External"/><Relationship Id="rId_hyperlink_24" Type="http://schemas.openxmlformats.org/officeDocument/2006/relationships/hyperlink" Target="https://www.lavrpack.ru/catalog/?product=9e676eeb-03cc-11f0-ab3d-22344d083d2c%23ec43a82f-03cc-11f0-ab3d-22344d083d2c" TargetMode="External"/><Relationship Id="rId_hyperlink_25" Type="http://schemas.openxmlformats.org/officeDocument/2006/relationships/hyperlink" Target="https://www.lavrpack.ru/catalog/?product=9e676eeb-03cc-11f0-ab3d-22344d083d2c%23cb5fc845-03cd-11f0-ab3d-22344d083d2c" TargetMode="External"/><Relationship Id="rId_hyperlink_26" Type="http://schemas.openxmlformats.org/officeDocument/2006/relationships/hyperlink" Target="https://www.lavrpack.ru/catalog/?product=9e676eeb-03cc-11f0-ab3d-22344d083d2c%23acfd02bb-03cc-11f0-ab3d-22344d083d2c" TargetMode="External"/><Relationship Id="rId_hyperlink_27" Type="http://schemas.openxmlformats.org/officeDocument/2006/relationships/hyperlink" Target="https://www.lavrpack.ru/catalog/?product=8e80ce57-03be-11f0-ab3d-22344d083d2c%239b67fb39-03be-11f0-ab3d-22344d083d2c" TargetMode="External"/><Relationship Id="rId_hyperlink_28" Type="http://schemas.openxmlformats.org/officeDocument/2006/relationships/hyperlink" Target="https://www.lavrpack.ru/catalog/?product=8e80ce57-03be-11f0-ab3d-22344d083d2c%23a9cd5f22-03be-11f0-ab3d-22344d083d2c" TargetMode="External"/><Relationship Id="rId_hyperlink_29" Type="http://schemas.openxmlformats.org/officeDocument/2006/relationships/hyperlink" Target="https://www.lavrpack.ru/catalog/?product=dfd51589-03c0-11f0-ab3d-22344d083d2c%23f00c28db-03c0-11f0-ab3d-22344d083d2c" TargetMode="External"/><Relationship Id="rId_hyperlink_30" Type="http://schemas.openxmlformats.org/officeDocument/2006/relationships/hyperlink" Target="https://www.lavrpack.ru/catalog/?product=a3f13206-03d3-11f0-ab3d-22344d083d2c%23d6b98aea-03d3-11f0-ab3d-22344d083d2c" TargetMode="External"/><Relationship Id="rId_hyperlink_31" Type="http://schemas.openxmlformats.org/officeDocument/2006/relationships/hyperlink" Target="https://www.lavrpack.ru/catalog/?product=a3f13206-03d3-11f0-ab3d-22344d083d2c%23bd056dc1-03d3-11f0-ab3d-22344d083d2c" TargetMode="External"/><Relationship Id="rId_hyperlink_32" Type="http://schemas.openxmlformats.org/officeDocument/2006/relationships/hyperlink" Target="https://www.lavrpack.ru/catalog/?product=a3f13206-03d3-11f0-ab3d-22344d083d2c%23ca172d86-03d3-11f0-ab3d-22344d083d2c" TargetMode="External"/><Relationship Id="rId_hyperlink_33" Type="http://schemas.openxmlformats.org/officeDocument/2006/relationships/hyperlink" Target="https://www.lavrpack.ru/catalog/?product=a3f13206-03d3-11f0-ab3d-22344d083d2c%23ad8116d5-03d3-11f0-ab3d-22344d083d2c" TargetMode="External"/><Relationship Id="rId_hyperlink_34" Type="http://schemas.openxmlformats.org/officeDocument/2006/relationships/hyperlink" Target="https://www.lavrpack.ru/catalog/?product=be025bf9-03d5-11f0-ab3d-22344d083d2c%23e54cae31-03d5-11f0-ab3d-22344d083d2c" TargetMode="External"/><Relationship Id="rId_hyperlink_35" Type="http://schemas.openxmlformats.org/officeDocument/2006/relationships/hyperlink" Target="https://www.lavrpack.ru/catalog/?product=be025bf9-03d5-11f0-ab3d-22344d083d2c%23cba1574a-03d5-11f0-ab3d-22344d083d2c" TargetMode="External"/><Relationship Id="rId_hyperlink_36" Type="http://schemas.openxmlformats.org/officeDocument/2006/relationships/hyperlink" Target="https://www.lavrpack.ru/catalog/?product=be025bf9-03d5-11f0-ab3d-22344d083d2c%23f23a1cd7-03d5-11f0-ab3d-22344d083d2c" TargetMode="External"/><Relationship Id="rId_hyperlink_37" Type="http://schemas.openxmlformats.org/officeDocument/2006/relationships/hyperlink" Target="https://www.lavrpack.ru/catalog/?product=be025bf9-03d5-11f0-ab3d-22344d083d2c%23d8ad5a29-03d5-11f0-ab3d-22344d083d2c" TargetMode="External"/><Relationship Id="rId_hyperlink_38" Type="http://schemas.openxmlformats.org/officeDocument/2006/relationships/hyperlink" Target="https://www.lavrpack.ru/catalog/?product=e7fd62a8-03d0-11f0-ab3d-22344d083d2c%231718a29a-03d1-11f0-ab3d-22344d083d2c" TargetMode="External"/><Relationship Id="rId_hyperlink_39" Type="http://schemas.openxmlformats.org/officeDocument/2006/relationships/hyperlink" Target="https://www.lavrpack.ru/catalog/?product=e7fd62a8-03d0-11f0-ab3d-22344d083d2c%235266ea6f-03d1-11f0-ab3d-22344d083d2c" TargetMode="External"/><Relationship Id="rId_hyperlink_40" Type="http://schemas.openxmlformats.org/officeDocument/2006/relationships/hyperlink" Target="https://www.lavrpack.ru/catalog/?product=e7fd62a8-03d0-11f0-ab3d-22344d083d2c%233f636b24-03d1-11f0-ab3d-22344d083d2c" TargetMode="External"/><Relationship Id="rId_hyperlink_41" Type="http://schemas.openxmlformats.org/officeDocument/2006/relationships/hyperlink" Target="https://www.lavrpack.ru/catalog/?product=8f98cd29-03c1-11f0-ab3d-22344d083d2c%23bd8b3d45-03c1-11f0-ab3d-22344d083d2c" TargetMode="External"/><Relationship Id="rId_hyperlink_42" Type="http://schemas.openxmlformats.org/officeDocument/2006/relationships/hyperlink" Target="https://www.lavrpack.ru/catalog/?product=8f98cd29-03c1-11f0-ab3d-22344d083d2c%23d8e3b906-03c1-11f0-ab3d-22344d083d2c" TargetMode="External"/><Relationship Id="rId_hyperlink_43" Type="http://schemas.openxmlformats.org/officeDocument/2006/relationships/hyperlink" Target="https://www.lavrpack.ru/catalog/?product=8f98cd29-03c1-11f0-ab3d-22344d083d2c%23e9df02af-03c1-11f0-ab3d-22344d083d2c" TargetMode="External"/><Relationship Id="rId_hyperlink_44" Type="http://schemas.openxmlformats.org/officeDocument/2006/relationships/hyperlink" Target="https://www.lavrpack.ru/catalog/?product=8f98cd29-03c1-11f0-ab3d-22344d083d2c%23c6d640a8-03c1-11f0-ab3d-22344d083d2c" TargetMode="External"/><Relationship Id="rId_hyperlink_45" Type="http://schemas.openxmlformats.org/officeDocument/2006/relationships/hyperlink" Target="https://www.lavrpack.ru/catalog/?product=8f98cd29-03c1-11f0-ab3d-22344d083d2c%23b168841e-03c1-11f0-ab3d-22344d083d2c" TargetMode="External"/><Relationship Id="rId_hyperlink_46" Type="http://schemas.openxmlformats.org/officeDocument/2006/relationships/hyperlink" Target="https://www.lavrpack.ru/catalog/?product=8f98cd29-03c1-11f0-ab3d-22344d083d2c%23f39d40b3-03c1-11f0-ab3d-22344d083d2c" TargetMode="External"/><Relationship Id="rId_hyperlink_47" Type="http://schemas.openxmlformats.org/officeDocument/2006/relationships/hyperlink" Target="https://www.lavrpack.ru/catalog/?product=81dd8b6b-03d7-11f0-ab3d-22344d083d2c%238e4f8cf7-03d7-11f0-ab3d-22344d083d2c" TargetMode="External"/><Relationship Id="rId_hyperlink_48" Type="http://schemas.openxmlformats.org/officeDocument/2006/relationships/hyperlink" Target="https://www.lavrpack.ru/catalog/?product=81dd8b6b-03d7-11f0-ab3d-22344d083d2c%23a0f68200-03d7-11f0-ab3d-22344d083d2c" TargetMode="External"/><Relationship Id="rId_hyperlink_49" Type="http://schemas.openxmlformats.org/officeDocument/2006/relationships/hyperlink" Target="https://www.lavrpack.ru/catalog/?product=81dd8b6b-03d7-11f0-ab3d-22344d083d2c%23ad8ab05f-03d7-11f0-ab3d-22344d083d2c" TargetMode="External"/><Relationship Id="rId_hyperlink_50" Type="http://schemas.openxmlformats.org/officeDocument/2006/relationships/hyperlink" Target="https://www.lavrpack.ru/catalog/?product=81dd8b6b-03d7-11f0-ab3d-22344d083d2c%23c540d39c-03d7-11f0-ab3d-22344d083d2c" TargetMode="External"/><Relationship Id="rId_hyperlink_51" Type="http://schemas.openxmlformats.org/officeDocument/2006/relationships/hyperlink" Target="https://www.lavrpack.ru/catalog/?product=81dd8b6b-03d7-11f0-ab3d-22344d083d2c%23b75b00a5-03d7-11f0-ab3d-22344d083d2c" TargetMode="External"/><Relationship Id="rId_hyperlink_52" Type="http://schemas.openxmlformats.org/officeDocument/2006/relationships/hyperlink" Target="https://www.lavrpack.ru/catalog/?product=711ca86d-03ca-11f0-ab3d-22344d083d2c%23f0969b64-03ca-11f0-ab3d-22344d083d2c" TargetMode="External"/><Relationship Id="rId_hyperlink_53" Type="http://schemas.openxmlformats.org/officeDocument/2006/relationships/hyperlink" Target="https://www.lavrpack.ru/catalog/?product=711ca86d-03ca-11f0-ab3d-22344d083d2c%23b5b68836-03ca-11f0-ab3d-22344d083d2c" TargetMode="External"/><Relationship Id="rId_hyperlink_54" Type="http://schemas.openxmlformats.org/officeDocument/2006/relationships/hyperlink" Target="https://www.lavrpack.ru/catalog/?product=711ca86d-03ca-11f0-ab3d-22344d083d2c%231f4842cf-03cb-11f0-ab3d-22344d083d2c" TargetMode="External"/><Relationship Id="rId_hyperlink_55" Type="http://schemas.openxmlformats.org/officeDocument/2006/relationships/hyperlink" Target="https://www.lavrpack.ru/catalog/?product=711ca86d-03ca-11f0-ab3d-22344d083d2c%231879cba6-03cb-11f0-ab3d-22344d083d2c" TargetMode="External"/><Relationship Id="rId_hyperlink_56" Type="http://schemas.openxmlformats.org/officeDocument/2006/relationships/hyperlink" Target="https://www.lavrpack.ru/catalog/?product=711ca86d-03ca-11f0-ab3d-22344d083d2c%23fcc694d4-03ca-11f0-ab3d-22344d083d2c" TargetMode="External"/><Relationship Id="rId_hyperlink_57" Type="http://schemas.openxmlformats.org/officeDocument/2006/relationships/hyperlink" Target="https://www.lavrpack.ru/catalog/?product=711ca86d-03ca-11f0-ab3d-22344d083d2c%23d725f725-03ca-11f0-ab3d-22344d083d2c" TargetMode="External"/><Relationship Id="rId_hyperlink_58" Type="http://schemas.openxmlformats.org/officeDocument/2006/relationships/hyperlink" Target="https://www.lavrpack.ru/catalog/?product=711ca86d-03ca-11f0-ab3d-22344d083d2c%232d075fcc-03cb-11f0-ab3d-22344d083d2c" TargetMode="External"/><Relationship Id="rId_hyperlink_59" Type="http://schemas.openxmlformats.org/officeDocument/2006/relationships/hyperlink" Target="https://www.lavrpack.ru/catalog/?product=a5bed498-03bc-11f0-ab3d-22344d083d2c%23c5bf0dd5-03bc-11f0-ab3d-22344d083d2c" TargetMode="External"/><Relationship Id="rId_hyperlink_60" Type="http://schemas.openxmlformats.org/officeDocument/2006/relationships/hyperlink" Target="https://www.lavrpack.ru/catalog/?product=a5bed498-03bc-11f0-ab3d-22344d083d2c%23f7fd461c-03bc-11f0-ab3d-22344d083d2c" TargetMode="External"/><Relationship Id="rId_hyperlink_61" Type="http://schemas.openxmlformats.org/officeDocument/2006/relationships/hyperlink" Target="https://www.lavrpack.ru/catalog/?product=a5bed498-03bc-11f0-ab3d-22344d083d2c%23ea7933e7-03bc-11f0-ab3d-22344d083d2c" TargetMode="External"/><Relationship Id="rId_hyperlink_62" Type="http://schemas.openxmlformats.org/officeDocument/2006/relationships/hyperlink" Target="https://www.lavrpack.ru/catalog/?product=a5bed498-03bc-11f0-ab3d-22344d083d2c%23d7dc2896-03bc-11f0-ab3d-22344d083d2c" TargetMode="External"/><Relationship Id="rId_hyperlink_63" Type="http://schemas.openxmlformats.org/officeDocument/2006/relationships/hyperlink" Target="https://www.lavrpack.ru/catalog/?product=8f4f0aff-03c9-11f0-ab3d-22344d083d2c%233798038b-0498-11f0-ab3d-22344d083d2c" TargetMode="External"/><Relationship Id="rId_hyperlink_64" Type="http://schemas.openxmlformats.org/officeDocument/2006/relationships/hyperlink" Target="https://www.lavrpack.ru/catalog/?product=8f4f0aff-03c9-11f0-ab3d-22344d083d2c%23c98ae578-03c9-11f0-ab3d-22344d083d2c" TargetMode="External"/><Relationship Id="rId_hyperlink_65" Type="http://schemas.openxmlformats.org/officeDocument/2006/relationships/hyperlink" Target="https://www.lavrpack.ru/catalog/?product=8f4f0aff-03c9-11f0-ab3d-22344d083d2c%23bc33448c-03c9-11f0-ab3d-22344d083d2c" TargetMode="External"/><Relationship Id="rId_hyperlink_66" Type="http://schemas.openxmlformats.org/officeDocument/2006/relationships/hyperlink" Target="https://www.lavrpack.ru/catalog/?product=8f4f0aff-03c9-11f0-ab3d-22344d083d2c%23afd312f1-03c9-11f0-ab3d-22344d083d2c" TargetMode="External"/><Relationship Id="rId_hyperlink_67" Type="http://schemas.openxmlformats.org/officeDocument/2006/relationships/hyperlink" Target="https://www.lavrpack.ru/catalog/?product=e825fa20-03d2-11f0-ab3d-22344d083d2c%23fc64a6f6-03d2-11f0-ab3d-22344d083d2c" TargetMode="External"/><Relationship Id="rId_hyperlink_68" Type="http://schemas.openxmlformats.org/officeDocument/2006/relationships/hyperlink" Target="https://www.lavrpack.ru/catalog/?product=e825fa20-03d2-11f0-ab3d-22344d083d2c%23110f870b-03d3-11f0-ab3d-22344d083d2c" TargetMode="External"/><Relationship Id="rId_hyperlink_69" Type="http://schemas.openxmlformats.org/officeDocument/2006/relationships/hyperlink" Target="https://www.lavrpack.ru/catalog/?product=e825fa20-03d2-11f0-ab3d-22344d083d2c%231824b579-03d3-11f0-ab3d-22344d083d2c" TargetMode="External"/><Relationship Id="rId_hyperlink_70" Type="http://schemas.openxmlformats.org/officeDocument/2006/relationships/hyperlink" Target="https://www.lavrpack.ru/catalog/?product=e825fa20-03d2-11f0-ab3d-22344d083d2c%2302e71b4a-03d3-11f0-ab3d-22344d083d2c" TargetMode="External"/><Relationship Id="rId_hyperlink_71" Type="http://schemas.openxmlformats.org/officeDocument/2006/relationships/hyperlink" Target="https://www.lavrpack.ru/catalog/?product=5084cfbd-03d4-11f0-ab3d-22344d083d2c%237d3cb20d-03d4-11f0-ab3d-22344d083d2c" TargetMode="External"/><Relationship Id="rId_hyperlink_72" Type="http://schemas.openxmlformats.org/officeDocument/2006/relationships/hyperlink" Target="https://www.lavrpack.ru/catalog/?product=5084cfbd-03d4-11f0-ab3d-22344d083d2c%23d37c5de4-03d4-11f0-ab3d-22344d083d2c" TargetMode="External"/><Relationship Id="rId_hyperlink_73" Type="http://schemas.openxmlformats.org/officeDocument/2006/relationships/hyperlink" Target="https://www.lavrpack.ru/catalog/?product=5084cfbd-03d4-11f0-ab3d-22344d083d2c%23c91e1828-03d4-11f0-ab3d-22344d083d2c" TargetMode="External"/><Relationship Id="rId_hyperlink_74" Type="http://schemas.openxmlformats.org/officeDocument/2006/relationships/hyperlink" Target="https://www.lavrpack.ru/catalog/?product=5084cfbd-03d4-11f0-ab3d-22344d083d2c%23bb66b252-03d4-11f0-ab3d-22344d083d2c" TargetMode="External"/><Relationship Id="rId_hyperlink_75" Type="http://schemas.openxmlformats.org/officeDocument/2006/relationships/hyperlink" Target="https://www.lavrpack.ru/catalog/?product=5084cfbd-03d4-11f0-ab3d-22344d083d2c%238a0e9521-03d4-11f0-ab3d-22344d083d2c" TargetMode="External"/><Relationship Id="rId_hyperlink_76" Type="http://schemas.openxmlformats.org/officeDocument/2006/relationships/hyperlink" Target="https://www.lavrpack.ru/catalog/?product=5084cfbd-03d4-11f0-ab3d-22344d083d2c%23980168ef-03d4-11f0-ab3d-22344d083d2c" TargetMode="External"/><Relationship Id="rId_hyperlink_77" Type="http://schemas.openxmlformats.org/officeDocument/2006/relationships/hyperlink" Target="https://www.lavrpack.ru/catalog/?product=6c3eb956-049a-11f0-ab3d-22344d083d2c%2385a60a6d-049a-11f0-ab3d-22344d083d2c" TargetMode="External"/><Relationship Id="rId_hyperlink_78" Type="http://schemas.openxmlformats.org/officeDocument/2006/relationships/hyperlink" Target="https://www.lavrpack.ru/catalog/?product=7bcb671d-03c7-11f0-ab3d-22344d083d2c%23959ef029-03c7-11f0-ab3d-22344d083d2c" TargetMode="External"/><Relationship Id="rId_hyperlink_79" Type="http://schemas.openxmlformats.org/officeDocument/2006/relationships/hyperlink" Target="https://www.lavrpack.ru/catalog/?product=8c17f78c-03cf-11f0-ab3d-22344d083d2c%23be1c04cc-03cf-11f0-ab3d-22344d083d2c" TargetMode="External"/><Relationship Id="rId_hyperlink_80" Type="http://schemas.openxmlformats.org/officeDocument/2006/relationships/hyperlink" Target="https://www.lavrpack.ru/catalog/?product=8c17f78c-03cf-11f0-ab3d-22344d083d2c%23b21dae9f-03cf-11f0-ab3d-22344d083d2c" TargetMode="External"/><Relationship Id="rId_hyperlink_81" Type="http://schemas.openxmlformats.org/officeDocument/2006/relationships/hyperlink" Target="https://www.lavrpack.ru/catalog/?product=88b64a6b-03d9-11f0-ab3d-22344d083d2c%23aff8b124-03d9-11f0-ab3d-22344d083d2c" TargetMode="External"/><Relationship Id="rId_hyperlink_82" Type="http://schemas.openxmlformats.org/officeDocument/2006/relationships/hyperlink" Target="https://www.lavrpack.ru/catalog/?product=88b64a6b-03d9-11f0-ab3d-22344d083d2c%23964afe83-03d9-11f0-ab3d-22344d083d2c" TargetMode="External"/><Relationship Id="rId_hyperlink_83" Type="http://schemas.openxmlformats.org/officeDocument/2006/relationships/hyperlink" Target="https://www.lavrpack.ru/catalog/?product=88b64a6b-03d9-11f0-ab3d-22344d083d2c%23a2c23672-03d9-11f0-ab3d-22344d083d2c" TargetMode="External"/><Relationship Id="rId_hyperlink_84" Type="http://schemas.openxmlformats.org/officeDocument/2006/relationships/hyperlink" Target="https://www.lavrpack.ru/catalog/?product=2b4a3764-03da-11f0-ab3d-22344d083d2c%2376b15c25-03da-11f0-ab3d-22344d083d2c" TargetMode="External"/><Relationship Id="rId_hyperlink_85" Type="http://schemas.openxmlformats.org/officeDocument/2006/relationships/hyperlink" Target="https://www.lavrpack.ru/catalog/?product=2b4a3764-03da-11f0-ab3d-22344d083d2c%2353a190f4-03da-11f0-ab3d-22344d083d2c" TargetMode="External"/><Relationship Id="rId_hyperlink_86" Type="http://schemas.openxmlformats.org/officeDocument/2006/relationships/hyperlink" Target="https://www.lavrpack.ru/catalog/?product=2b4a3764-03da-11f0-ab3d-22344d083d2c%2360fd7b27-03da-11f0-ab3d-22344d083d2c" TargetMode="External"/><Relationship Id="rId_hyperlink_87" Type="http://schemas.openxmlformats.org/officeDocument/2006/relationships/hyperlink" Target="https://www.lavrpack.ru/catalog/?product=2b4a3764-03da-11f0-ab3d-22344d083d2c%236ee4b467-03da-11f0-ab3d-22344d083d2c" TargetMode="External"/><Relationship Id="rId_hyperlink_88" Type="http://schemas.openxmlformats.org/officeDocument/2006/relationships/hyperlink" Target="https://www.lavrpack.ru/catalog/?product=286915d3-6919-11ef-ab51-1cfd08767542%23355b1480-6919-11ef-ab51-1cfd08767542" TargetMode="External"/><Relationship Id="rId_hyperlink_89" Type="http://schemas.openxmlformats.org/officeDocument/2006/relationships/hyperlink" Target="https://www.lavrpack.ru/catalog/?product=91e75c2a-03c2-11f0-ab3d-22344d083d2c%23ac39d7f6-03c2-11f0-ab3d-22344d083d2c" TargetMode="External"/><Relationship Id="rId_hyperlink_90" Type="http://schemas.openxmlformats.org/officeDocument/2006/relationships/hyperlink" Target="https://www.lavrpack.ru/catalog/?product=91e75c2a-03c2-11f0-ab3d-22344d083d2c%23b90fc5de-03c2-11f0-ab3d-22344d083d2c" TargetMode="External"/><Relationship Id="rId_hyperlink_91" Type="http://schemas.openxmlformats.org/officeDocument/2006/relationships/hyperlink" Target="https://www.lavrpack.ru/catalog/?product=91e75c2a-03c2-11f0-ab3d-22344d083d2c%232af8d32a-03c5-11f0-ab3d-22344d083d2c" TargetMode="External"/><Relationship Id="rId_hyperlink_92" Type="http://schemas.openxmlformats.org/officeDocument/2006/relationships/hyperlink" Target="https://www.lavrpack.ru/catalog/?product=91e75c2a-03c2-11f0-ab3d-22344d083d2c%231cfd6b0e-03c5-11f0-ab3d-22344d083d2c" TargetMode="External"/><Relationship Id="rId_hyperlink_93" Type="http://schemas.openxmlformats.org/officeDocument/2006/relationships/hyperlink" Target="https://www.lavrpack.ru/catalog/?product=4dc9d876-03d2-11f0-ab3d-22344d083d2c%236995e316-03d2-11f0-ab3d-22344d083d2c" TargetMode="External"/><Relationship Id="rId_hyperlink_94" Type="http://schemas.openxmlformats.org/officeDocument/2006/relationships/hyperlink" Target="https://www.lavrpack.ru/catalog/?product=4dc9d876-03d2-11f0-ab3d-22344d083d2c%235bb42046-03d2-11f0-ab3d-22344d083d2c" TargetMode="External"/><Relationship Id="rId_hyperlink_95" Type="http://schemas.openxmlformats.org/officeDocument/2006/relationships/hyperlink" Target="https://www.lavrpack.ru/catalog/?product=594ef8e9-03d6-11f0-ab3d-22344d083d2c%238710b0c6-03d6-11f0-ab3d-22344d083d2c" TargetMode="External"/><Relationship Id="rId_hyperlink_96" Type="http://schemas.openxmlformats.org/officeDocument/2006/relationships/hyperlink" Target="https://www.lavrpack.ru/catalog/?product=594ef8e9-03d6-11f0-ab3d-22344d083d2c%236c839dd4-03d6-11f0-ab3d-22344d083d2c" TargetMode="External"/><Relationship Id="rId_hyperlink_97" Type="http://schemas.openxmlformats.org/officeDocument/2006/relationships/hyperlink" Target="https://www.lavrpack.ru/catalog/?product=594ef8e9-03d6-11f0-ab3d-22344d083d2c%23810565b5-03d6-11f0-ab3d-22344d083d2c" TargetMode="External"/><Relationship Id="rId_hyperlink_98" Type="http://schemas.openxmlformats.org/officeDocument/2006/relationships/hyperlink" Target="https://www.lavrpack.ru/catalog/?product=594ef8e9-03d6-11f0-ab3d-22344d083d2c%2374f46852-03d6-11f0-ab3d-22344d083d2c" TargetMode="External"/><Relationship Id="rId_hyperlink_99" Type="http://schemas.openxmlformats.org/officeDocument/2006/relationships/hyperlink" Target="https://www.lavrpack.ru/catalog/?product=6885cb94-6919-11ef-ab51-1cfd08767542%236f713bed-6919-11ef-ab51-1cfd08767542" TargetMode="External"/><Relationship Id="rId_hyperlink_100" Type="http://schemas.openxmlformats.org/officeDocument/2006/relationships/hyperlink" Target="https://www.lavrpack.ru/catalog/?product=ab6127c3-7f2c-11ec-b73f-0018e40a3af2" TargetMode="External"/><Relationship Id="rId_hyperlink_101" Type="http://schemas.openxmlformats.org/officeDocument/2006/relationships/hyperlink" Target="https://www.lavrpack.ru/catalog/?product=7c7ba5fd-6917-11ef-ab51-1cfd08767542%2387e6ade3-6917-11ef-ab51-1cfd08767542" TargetMode="External"/><Relationship Id="rId_hyperlink_102" Type="http://schemas.openxmlformats.org/officeDocument/2006/relationships/hyperlink" Target="https://www.lavrpack.ru/catalog/?product=2cc9ec81-6917-11ef-ab51-1cfd08767542%2333db8b67-6917-11ef-ab51-1cfd08767542" TargetMode="External"/><Relationship Id="rId_hyperlink_103" Type="http://schemas.openxmlformats.org/officeDocument/2006/relationships/hyperlink" Target="https://www.lavrpack.ru/catalog/?product=24ecd6c9-6918-11ef-ab51-1cfd08767542%233d2d4301-6918-11ef-ab51-1cfd08767542" TargetMode="External"/><Relationship Id="rId_hyperlink_104" Type="http://schemas.openxmlformats.org/officeDocument/2006/relationships/hyperlink" Target="https://www.lavrpack.ru/catalog/?product=2685f087-6900-11ef-ab51-1cfd08767542%232c8ee858-6900-11ef-ab51-1cfd08767542" TargetMode="External"/><Relationship Id="rId_hyperlink_105" Type="http://schemas.openxmlformats.org/officeDocument/2006/relationships/hyperlink" Target="https://www.lavrpack.ru/catalog/?product=374e412d-68f3-11ef-ab51-1cfd08767542%2340e38a55-68f3-11ef-ab51-1cfd08767542" TargetMode="External"/><Relationship Id="rId_hyperlink_106" Type="http://schemas.openxmlformats.org/officeDocument/2006/relationships/hyperlink" Target="https://www.lavrpack.ru/catalog/?product=55086787-6904-11ef-ab51-1cfd08767542%236b411298-6904-11ef-ab51-1cfd08767542" TargetMode="External"/><Relationship Id="rId_hyperlink_107" Type="http://schemas.openxmlformats.org/officeDocument/2006/relationships/hyperlink" Target="https://www.lavrpack.ru/catalog/?product=eeba6411-6919-11ef-ab51-1cfd08767542%23137596cc-691a-11ef-ab51-1cfd08767542" TargetMode="External"/><Relationship Id="rId_hyperlink_108" Type="http://schemas.openxmlformats.org/officeDocument/2006/relationships/hyperlink" Target="https://www.lavrpack.ru/catalog/?product=74c6404f-691b-11ef-ab51-1cfd08767542%238e2bcc93-691b-11ef-ab51-1cfd08767542" TargetMode="External"/><Relationship Id="rId_hyperlink_109" Type="http://schemas.openxmlformats.org/officeDocument/2006/relationships/hyperlink" Target="https://www.lavrpack.ru/catalog/?product=fe8b796a-638e-11ef-ab51-1cfd08767542" TargetMode="External"/><Relationship Id="rId_hyperlink_110" Type="http://schemas.openxmlformats.org/officeDocument/2006/relationships/hyperlink" Target="https://www.lavrpack.ru/catalog/?product=a9fb3446-7f2e-11ec-b73f-0018e40a3af2" TargetMode="External"/><Relationship Id="rId_hyperlink_111" Type="http://schemas.openxmlformats.org/officeDocument/2006/relationships/hyperlink" Target="https://www.lavrpack.ru/catalog/?product=c36336ab-6900-11ef-ab51-1cfd08767542%23e2832b8e-6900-11ef-ab51-1cfd08767542" TargetMode="External"/><Relationship Id="rId_hyperlink_112" Type="http://schemas.openxmlformats.org/officeDocument/2006/relationships/hyperlink" Target="https://www.lavrpack.ru/catalog/?product=c36336ab-6900-11ef-ab51-1cfd08767542%2305d402ff-6901-11ef-ab51-1cfd08767542" TargetMode="External"/><Relationship Id="rId_hyperlink_113" Type="http://schemas.openxmlformats.org/officeDocument/2006/relationships/hyperlink" Target="https://www.lavrpack.ru/catalog/?product=c36336ab-6900-11ef-ab51-1cfd08767542%23f5f0960b-6900-11ef-ab51-1cfd08767542" TargetMode="External"/><Relationship Id="rId_hyperlink_114" Type="http://schemas.openxmlformats.org/officeDocument/2006/relationships/hyperlink" Target="https://www.lavrpack.ru/catalog/?product=c5f17096-6902-11ef-ab51-1cfd08767542%23da0ce769-6902-11ef-ab51-1cfd08767542" TargetMode="External"/><Relationship Id="rId_hyperlink_115" Type="http://schemas.openxmlformats.org/officeDocument/2006/relationships/hyperlink" Target="https://www.lavrpack.ru/catalog/?product=c5f17096-6902-11ef-ab51-1cfd08767542%23ccfe44e9-6902-11ef-ab51-1cfd08767542" TargetMode="External"/><Relationship Id="rId_hyperlink_116" Type="http://schemas.openxmlformats.org/officeDocument/2006/relationships/hyperlink" Target="https://www.lavrpack.ru/catalog/?product=c41c0bec-7f2b-11ec-b73f-0018e40a3af2" TargetMode="External"/><Relationship Id="rId_hyperlink_117" Type="http://schemas.openxmlformats.org/officeDocument/2006/relationships/hyperlink" Target="https://www.lavrpack.ru/catalog/?product=7ff2736d-6903-11ef-ab51-1cfd08767542%237ff273a1-6903-11ef-ab51-1cfd08767542" TargetMode="External"/><Relationship Id="rId_hyperlink_118" Type="http://schemas.openxmlformats.org/officeDocument/2006/relationships/hyperlink" Target="https://www.lavrpack.ru/catalog/?product=7ff2736d-6903-11ef-ab51-1cfd08767542%23861cc471-6903-11ef-ab51-1cfd08767542" TargetMode="External"/><Relationship Id="rId_hyperlink_119" Type="http://schemas.openxmlformats.org/officeDocument/2006/relationships/hyperlink" Target="https://www.lavrpack.ru/catalog/?product=44f82dbf-6905-11ef-ab51-1cfd08767542%2353accf27-6905-11ef-ab51-1cfd08767542" TargetMode="External"/><Relationship Id="rId_hyperlink_120" Type="http://schemas.openxmlformats.org/officeDocument/2006/relationships/hyperlink" Target="https://www.lavrpack.ru/catalog/?product=44f82dbf-6905-11ef-ab51-1cfd08767542%234c28c4a0-6905-11ef-ab51-1cfd08767542" TargetMode="External"/><Relationship Id="rId_hyperlink_121" Type="http://schemas.openxmlformats.org/officeDocument/2006/relationships/hyperlink" Target="https://www.lavrpack.ru/catalog/?product=4ec69121-68f2-11ef-ab51-1cfd08767542%23517469e2-68f8-11ef-ab51-1cfd08767542" TargetMode="External"/><Relationship Id="rId_hyperlink_122" Type="http://schemas.openxmlformats.org/officeDocument/2006/relationships/hyperlink" Target="https://www.lavrpack.ru/catalog/?product=a9feec74-6390-11ef-ab51-1cfd08767542" TargetMode="External"/><Relationship Id="rId_hyperlink_123" Type="http://schemas.openxmlformats.org/officeDocument/2006/relationships/hyperlink" Target="https://www.lavrpack.ru/catalog/?product=7a02b4d6-6391-11ef-ab51-1cfd08767542%23ba27008b-6391-11ef-ab51-1cfd08767542" TargetMode="External"/><Relationship Id="rId_hyperlink_124" Type="http://schemas.openxmlformats.org/officeDocument/2006/relationships/hyperlink" Target="https://www.lavrpack.ru/catalog/?product=db9caaa7-6392-11ef-ab51-1cfd08767542" TargetMode="External"/><Relationship Id="rId_hyperlink_125" Type="http://schemas.openxmlformats.org/officeDocument/2006/relationships/hyperlink" Target="https://www.lavrpack.ru/catalog/?product=7280647c-68fa-11ef-ab51-1cfd08767542%237cfa99a8-68fa-11ef-ab51-1cfd08767542" TargetMode="External"/><Relationship Id="rId_hyperlink_126" Type="http://schemas.openxmlformats.org/officeDocument/2006/relationships/hyperlink" Target="https://www.lavrpack.ru/catalog/?product=05bb02cf-6397-11ef-ab51-1cfd08767542%2316ff429a-6397-11ef-ab51-1cfd08767542" TargetMode="External"/><Relationship Id="rId_hyperlink_127" Type="http://schemas.openxmlformats.org/officeDocument/2006/relationships/hyperlink" Target="https://www.lavrpack.ru/catalog/?product=ceb09d49-6397-11ef-ab51-1cfd08767542%23edda476e-6397-11ef-ab51-1cfd08767542" TargetMode="External"/><Relationship Id="rId_hyperlink_128" Type="http://schemas.openxmlformats.org/officeDocument/2006/relationships/hyperlink" Target="https://www.lavrpack.ru/catalog/?product=ed5f502f-639a-11ef-ab51-1cfd08767542%23d97c0e46-639b-11ef-ab51-1cfd08767542" TargetMode="External"/><Relationship Id="rId_hyperlink_129" Type="http://schemas.openxmlformats.org/officeDocument/2006/relationships/hyperlink" Target="https://www.lavrpack.ru/catalog/?product=3fd4774e-639d-11ef-ab51-1cfd08767542%236204f6d6-639d-11ef-ab51-1cfd08767542" TargetMode="External"/><Relationship Id="rId_hyperlink_130" Type="http://schemas.openxmlformats.org/officeDocument/2006/relationships/hyperlink" Target="https://www.lavrpack.ru/catalog/?product=8b3dca80-639e-11ef-ab51-1cfd08767542%23a1872466-639e-11ef-ab51-1cfd08767542" TargetMode="External"/><Relationship Id="rId_hyperlink_131" Type="http://schemas.openxmlformats.org/officeDocument/2006/relationships/hyperlink" Target="https://www.lavrpack.ru/catalog/?product=f631da93-639e-11ef-ab51-1cfd08767542%231b884347-639f-11ef-ab51-1cfd08767542" TargetMode="External"/><Relationship Id="rId_hyperlink_132" Type="http://schemas.openxmlformats.org/officeDocument/2006/relationships/hyperlink" Target="https://www.lavrpack.ru/catalog/?product=f95e4d14-639f-11ef-ab51-1cfd08767542%233cd3122e-63a0-11ef-ab51-1cfd08767542" TargetMode="External"/><Relationship Id="rId_hyperlink_133" Type="http://schemas.openxmlformats.org/officeDocument/2006/relationships/hyperlink" Target="https://www.lavrpack.ru/catalog/?product=f95e4d14-639f-11ef-ab51-1cfd08767542%231cd7bb5a-63a0-11ef-ab51-1cfd08767542" TargetMode="External"/><Relationship Id="rId_hyperlink_134" Type="http://schemas.openxmlformats.org/officeDocument/2006/relationships/hyperlink" Target="https://www.lavrpack.ru/catalog/?product=b26577f1-63a0-11ef-ab51-1cfd08767542%234c1314e8-63a1-11ef-ab51-1cfd08767542" TargetMode="External"/><Relationship Id="rId_hyperlink_135" Type="http://schemas.openxmlformats.org/officeDocument/2006/relationships/hyperlink" Target="https://www.lavrpack.ru/catalog/?product=b26577f1-63a0-11ef-ab51-1cfd08767542%235265f367-63a1-11ef-ab51-1cfd08767542" TargetMode="External"/><Relationship Id="rId_hyperlink_136" Type="http://schemas.openxmlformats.org/officeDocument/2006/relationships/hyperlink" Target="https://www.lavrpack.ru/catalog/?product=1821ff72-63a2-11ef-ab51-1cfd08767542%235529661e-63a2-11ef-ab51-1cfd08767542" TargetMode="External"/><Relationship Id="rId_hyperlink_137" Type="http://schemas.openxmlformats.org/officeDocument/2006/relationships/hyperlink" Target="https://www.lavrpack.ru/catalog/?product=1821ff72-63a2-11ef-ab51-1cfd08767542%233687e1d8-63a2-11ef-ab51-1cfd08767542" TargetMode="External"/><Relationship Id="rId_hyperlink_138" Type="http://schemas.openxmlformats.org/officeDocument/2006/relationships/hyperlink" Target="https://www.lavrpack.ru/catalog/?product=1821ff72-63a2-11ef-ab51-1cfd08767542%23277d795b-63a2-11ef-ab51-1cfd08767542" TargetMode="External"/><Relationship Id="rId_hyperlink_139" Type="http://schemas.openxmlformats.org/officeDocument/2006/relationships/hyperlink" Target="https://www.lavrpack.ru/catalog/?product=1821ff72-63a2-11ef-ab51-1cfd08767542%2345734d75-63a2-11ef-ab51-1cfd08767542" TargetMode="External"/><Relationship Id="rId_hyperlink_140" Type="http://schemas.openxmlformats.org/officeDocument/2006/relationships/hyperlink" Target="https://www.lavrpack.ru/catalog/?product=b70ab684-7f2a-11ec-b73f-0018e40a3af2" TargetMode="External"/><Relationship Id="rId_hyperlink_141" Type="http://schemas.openxmlformats.org/officeDocument/2006/relationships/hyperlink" Target="https://www.lavrpack.ru/catalog/?product=4fc170d8-7f2a-11ec-b73f-0018e40a3af2" TargetMode="External"/><Relationship Id="rId_hyperlink_142" Type="http://schemas.openxmlformats.org/officeDocument/2006/relationships/hyperlink" Target="https://www.lavrpack.ru/catalog/?product=91b2f4d9-2fbd-11f0-ab40-22344d083d2c" TargetMode="External"/><Relationship Id="rId_hyperlink_143" Type="http://schemas.openxmlformats.org/officeDocument/2006/relationships/hyperlink" Target="https://www.lavrpack.ru/catalog/?product=0293e60f-9655-11ed-bb4b-00e01a6800eb" TargetMode="External"/><Relationship Id="rId_hyperlink_144" Type="http://schemas.openxmlformats.org/officeDocument/2006/relationships/hyperlink" Target="https://www.lavrpack.ru/catalog/?product=4f8c605b-9655-11ed-bb4b-00e01a6800eb" TargetMode="External"/><Relationship Id="rId_hyperlink_145" Type="http://schemas.openxmlformats.org/officeDocument/2006/relationships/hyperlink" Target="https://www.lavrpack.ru/catalog/?product=bacfd760-a53d-11f1-ab51-22344d083d2c" TargetMode="External"/><Relationship Id="rId_hyperlink_146" Type="http://schemas.openxmlformats.org/officeDocument/2006/relationships/hyperlink" Target="https://www.lavrpack.ru/catalog/?product=e8e3c51f-a53d-11f1-ab51-22344d083d2c" TargetMode="External"/><Relationship Id="rId_hyperlink_147" Type="http://schemas.openxmlformats.org/officeDocument/2006/relationships/hyperlink" Target="https://www.lavrpack.ru/catalog/?product=351da916-a53d-11f1-ab51-22344d083d2c" TargetMode="External"/><Relationship Id="rId_hyperlink_148" Type="http://schemas.openxmlformats.org/officeDocument/2006/relationships/hyperlink" Target="https://www.lavrpack.ru/catalog/?product=6e7934c1-9655-11ed-bb4b-00e01a6800eb" TargetMode="External"/><Relationship Id="rId_hyperlink_149" Type="http://schemas.openxmlformats.org/officeDocument/2006/relationships/hyperlink" Target="https://www.lavrpack.ru/catalog/?product=d20cd755-9654-11ed-bb4b-00e01a6800eb" TargetMode="External"/><Relationship Id="rId_hyperlink_150" Type="http://schemas.openxmlformats.org/officeDocument/2006/relationships/hyperlink" Target="https://www.lavrpack.ru/catalog/?product=8d086230-9655-11ed-bb4b-00e01a6800eb" TargetMode="External"/><Relationship Id="rId_hyperlink_151" Type="http://schemas.openxmlformats.org/officeDocument/2006/relationships/hyperlink" Target="https://www.lavrpack.ru/catalog/?product=7faf1967-a53d-11f1-ab51-22344d083d2c" TargetMode="External"/><Relationship Id="rId_hyperlink_152" Type="http://schemas.openxmlformats.org/officeDocument/2006/relationships/hyperlink" Target="https://www.lavrpack.ru/catalog/?product=01e62194-9656-11ed-bb4b-00e01a6800eb" TargetMode="External"/><Relationship Id="rId_hyperlink_153" Type="http://schemas.openxmlformats.org/officeDocument/2006/relationships/hyperlink" Target="https://www.lavrpack.ru/catalog/?product=1864425d-9656-11ed-bb4b-00e01a6800eb" TargetMode="External"/><Relationship Id="rId_hyperlink_154" Type="http://schemas.openxmlformats.org/officeDocument/2006/relationships/hyperlink" Target="https://www.lavrpack.ru/catalog/?product=a49a6bf8-9655-11ed-bb4b-00e01a6800eb" TargetMode="External"/><Relationship Id="rId_hyperlink_155" Type="http://schemas.openxmlformats.org/officeDocument/2006/relationships/hyperlink" Target="https://www.lavrpack.ru/catalog/?product=086c4ce5-1f70-11f0-ab40-22344d083d2c" TargetMode="External"/><Relationship Id="rId_hyperlink_156" Type="http://schemas.openxmlformats.org/officeDocument/2006/relationships/hyperlink" Target="https://www.lavrpack.ru/catalog/?product=183a34ee-a53e-11f1-ab51-22344d083d2c" TargetMode="External"/><Relationship Id="rId_hyperlink_157" Type="http://schemas.openxmlformats.org/officeDocument/2006/relationships/hyperlink" Target="https://www.lavrpack.ru/catalog/?product=bd531d73-a2e7-11ed-ba70-00e01a6800eb" TargetMode="External"/><Relationship Id="rId_hyperlink_158" Type="http://schemas.openxmlformats.org/officeDocument/2006/relationships/hyperlink" Target="https://www.lavrpack.ru/catalog/?product=3ebb5b06-a53e-11f1-ab51-22344d083d2c" TargetMode="External"/><Relationship Id="rId_hyperlink_159" Type="http://schemas.openxmlformats.org/officeDocument/2006/relationships/hyperlink" Target="https://www.lavrpack.ru/catalog/?product=bfcc8920-8af2-11ef-ab5c-1cfd08767543%23f597c23f-8af2-11ef-ab5c-1cfd08767543" TargetMode="External"/><Relationship Id="rId_hyperlink_160" Type="http://schemas.openxmlformats.org/officeDocument/2006/relationships/hyperlink" Target="https://www.lavrpack.ru/catalog/?product=bfcc8920-8af2-11ef-ab5c-1cfd08767543%2347e2fb32-8af3-11ef-ab5c-1cfd08767543" TargetMode="External"/><Relationship Id="rId_hyperlink_161" Type="http://schemas.openxmlformats.org/officeDocument/2006/relationships/hyperlink" Target="https://www.lavrpack.ru/catalog/?product=bfcc8920-8af2-11ef-ab5c-1cfd08767543%2315b82d0f-8af3-11ef-ab5c-1cfd08767543" TargetMode="External"/><Relationship Id="rId_hyperlink_162" Type="http://schemas.openxmlformats.org/officeDocument/2006/relationships/hyperlink" Target="https://www.lavrpack.ru/catalog/?product=bfcc8920-8af2-11ef-ab5c-1cfd08767543%23559e8278-8af3-11ef-ab5c-1cfd08767543" TargetMode="External"/><Relationship Id="rId_hyperlink_163" Type="http://schemas.openxmlformats.org/officeDocument/2006/relationships/hyperlink" Target="https://www.lavrpack.ru/catalog/?product=bfcc8920-8af2-11ef-ab5c-1cfd08767543%23368aad1d-8af3-11ef-ab5c-1cfd08767543" TargetMode="External"/><Relationship Id="rId_hyperlink_164" Type="http://schemas.openxmlformats.org/officeDocument/2006/relationships/hyperlink" Target="https://www.lavrpack.ru/catalog/?product=bfcc8920-8af2-11ef-ab5c-1cfd08767543%23259736d1-8af3-11ef-ab5c-1cfd08767543" TargetMode="External"/><Relationship Id="rId_hyperlink_165" Type="http://schemas.openxmlformats.org/officeDocument/2006/relationships/hyperlink" Target="https://www.lavrpack.ru/catalog/?product=bfcc8920-8af2-11ef-ab5c-1cfd08767543%2308e2d49e-8af3-11ef-ab5c-1cfd08767543" TargetMode="External"/><Relationship Id="rId_hyperlink_166" Type="http://schemas.openxmlformats.org/officeDocument/2006/relationships/hyperlink" Target="https://www.lavrpack.ru/catalog/?product=6aa4da1f-3924-11ef-ab47-22344d083d2c%237c605408-3924-11ef-ab47-22344d083d2c" TargetMode="External"/><Relationship Id="rId_hyperlink_167" Type="http://schemas.openxmlformats.org/officeDocument/2006/relationships/hyperlink" Target="https://www.lavrpack.ru/catalog/?product=6aa4da1f-3924-11ef-ab47-22344d083d2c%23936d2d8b-3924-11ef-ab47-22344d083d2c" TargetMode="External"/><Relationship Id="rId_hyperlink_168" Type="http://schemas.openxmlformats.org/officeDocument/2006/relationships/hyperlink" Target="https://www.lavrpack.ru/catalog/?product=6aa4da1f-3924-11ef-ab47-22344d083d2c%23c9526e2b-3924-11ef-ab47-22344d083d2c" TargetMode="External"/><Relationship Id="rId_hyperlink_169" Type="http://schemas.openxmlformats.org/officeDocument/2006/relationships/hyperlink" Target="https://www.lavrpack.ru/catalog/?product=6aa4da1f-3924-11ef-ab47-22344d083d2c%23d887cbd2-3924-11ef-ab47-22344d083d2c" TargetMode="External"/><Relationship Id="rId_hyperlink_170" Type="http://schemas.openxmlformats.org/officeDocument/2006/relationships/hyperlink" Target="https://www.lavrpack.ru/catalog/?product=586df888-4a10-11f1-ab50-22344d083d2c%2371926fd8-4a10-11f1-ab50-22344d083d2c" TargetMode="External"/><Relationship Id="rId_hyperlink_171" Type="http://schemas.openxmlformats.org/officeDocument/2006/relationships/hyperlink" Target="https://www.lavrpack.ru/catalog/?product=0da02a4e-a53c-11f1-ab51-22344d083d2c" TargetMode="External"/><Relationship Id="rId_hyperlink_172" Type="http://schemas.openxmlformats.org/officeDocument/2006/relationships/hyperlink" Target="https://www.lavrpack.ru/catalog/?product=60cebe44-7f2e-11ec-b73f-0018e40a3af2" TargetMode="External"/><Relationship Id="rId_hyperlink_173" Type="http://schemas.openxmlformats.org/officeDocument/2006/relationships/hyperlink" Target="https://www.lavrpack.ru/catalog/?product=dc77eb03-3546-11ee-a5bc-00e01a6800eb" TargetMode="External"/><Relationship Id="rId_hyperlink_174" Type="http://schemas.openxmlformats.org/officeDocument/2006/relationships/hyperlink" Target="https://www.lavrpack.ru/catalog/?product=cfdc4781-bba5-11ef-ab3b-22344d083d2c%23d6fbcd81-bba5-11ef-ab3b-22344d083d2c" TargetMode="External"/><Relationship Id="rId_hyperlink_175" Type="http://schemas.openxmlformats.org/officeDocument/2006/relationships/hyperlink" Target="https://www.lavrpack.ru/catalog/?product=60cebe4a-7f2e-11ec-b73f-0018e40a3af2" TargetMode="External"/><Relationship Id="rId_hyperlink_176" Type="http://schemas.openxmlformats.org/officeDocument/2006/relationships/hyperlink" Target="https://www.lavrpack.ru/catalog/?product=6763dfad-7f2d-11ec-b73f-0018e40a3af2" TargetMode="External"/><Relationship Id="rId_hyperlink_177" Type="http://schemas.openxmlformats.org/officeDocument/2006/relationships/hyperlink" Target="https://www.lavrpack.ru/catalog/?product=ce9d6b21-7f2d-11ec-b73f-0018e40a3af2" TargetMode="External"/><Relationship Id="rId_hyperlink_178" Type="http://schemas.openxmlformats.org/officeDocument/2006/relationships/hyperlink" Target="https://www.lavrpack.ru/catalog/?product=e6dc9a0c-7f2d-11ec-b73f-0018e40a3af2" TargetMode="External"/><Relationship Id="rId_hyperlink_179" Type="http://schemas.openxmlformats.org/officeDocument/2006/relationships/hyperlink" Target="https://www.lavrpack.ru/catalog/?product=ed0b0675-7f2d-11ec-b73f-0018e40a3af2" TargetMode="External"/><Relationship Id="rId_hyperlink_180" Type="http://schemas.openxmlformats.org/officeDocument/2006/relationships/hyperlink" Target="https://www.lavrpack.ru/catalog/?product=440cbe40-1f6e-11f0-ab40-22344d083d2c%23d5039c81-4513-11f0-ab41-22344d083d2c" TargetMode="External"/><Relationship Id="rId_hyperlink_181" Type="http://schemas.openxmlformats.org/officeDocument/2006/relationships/hyperlink" Target="https://www.lavrpack.ru/catalog/?product=440cbe40-1f6e-11f0-ab40-22344d083d2c%23514873b0-1f6e-11f0-ab40-22344d083d2c" TargetMode="External"/><Relationship Id="rId_hyperlink_182" Type="http://schemas.openxmlformats.org/officeDocument/2006/relationships/hyperlink" Target="https://www.lavrpack.ru/catalog/?product=440cbe40-1f6e-11f0-ab40-22344d083d2c%2362b9fe35-1f6e-11f0-ab40-22344d083d2c" TargetMode="External"/><Relationship Id="rId_hyperlink_183" Type="http://schemas.openxmlformats.org/officeDocument/2006/relationships/hyperlink" Target="https://www.lavrpack.ru/catalog/?product=440cbe40-1f6e-11f0-ab40-22344d083d2c%234ac02c13-1f6e-11f0-ab40-22344d083d2c" TargetMode="External"/><Relationship Id="rId_hyperlink_184" Type="http://schemas.openxmlformats.org/officeDocument/2006/relationships/hyperlink" Target="https://www.lavrpack.ru/catalog/?product=f8cff269-bcc9-11ed-8100-00e01a6800eb" TargetMode="External"/><Relationship Id="rId_hyperlink_185" Type="http://schemas.openxmlformats.org/officeDocument/2006/relationships/hyperlink" Target="https://www.lavrpack.ru/catalog/?product=6cfa28cc-7f2e-11ec-b73f-0018e40a3af2" TargetMode="External"/><Relationship Id="rId_hyperlink_186" Type="http://schemas.openxmlformats.org/officeDocument/2006/relationships/hyperlink" Target="https://www.lavrpack.ru/catalog/?product=436a75ce-7f2d-11ec-b73f-0018e40a3af2" TargetMode="External"/><Relationship Id="rId_hyperlink_187" Type="http://schemas.openxmlformats.org/officeDocument/2006/relationships/hyperlink" Target="https://www.lavrpack.ru/catalog/?product=5eb4787f-0ea3-11ee-90e0-00e01a6800eb" TargetMode="External"/><Relationship Id="rId_hyperlink_188" Type="http://schemas.openxmlformats.org/officeDocument/2006/relationships/hyperlink" Target="https://www.lavrpack.ru/catalog/?product=bc777314-7f2d-11ec-b73f-0018e40a3af2" TargetMode="External"/><Relationship Id="rId_hyperlink_189" Type="http://schemas.openxmlformats.org/officeDocument/2006/relationships/hyperlink" Target="https://www.lavrpack.ru/catalog/?product=3d6846ef-7f2d-11ec-b73f-0018e40a3af2" TargetMode="External"/><Relationship Id="rId_hyperlink_190" Type="http://schemas.openxmlformats.org/officeDocument/2006/relationships/hyperlink" Target="https://www.lavrpack.ru/catalog/?product=8ce9e8c7-7f2c-11ec-b73f-0018e40a3af2" TargetMode="External"/><Relationship Id="rId_hyperlink_191" Type="http://schemas.openxmlformats.org/officeDocument/2006/relationships/hyperlink" Target="https://www.lavrpack.ru/catalog/?product=a534f9fc-7f2c-11ec-b73f-0018e40a3af2" TargetMode="External"/><Relationship Id="rId_hyperlink_192" Type="http://schemas.openxmlformats.org/officeDocument/2006/relationships/hyperlink" Target="https://www.lavrpack.ru/catalog/?product=3bca02e4-a53b-11f1-ab51-22344d083d2c" TargetMode="External"/><Relationship Id="rId_hyperlink_193" Type="http://schemas.openxmlformats.org/officeDocument/2006/relationships/hyperlink" Target="https://www.lavrpack.ru/catalog/?product=8ce9e8d9-7f2c-11ec-b73f-0018e40a3af2" TargetMode="External"/><Relationship Id="rId_hyperlink_194" Type="http://schemas.openxmlformats.org/officeDocument/2006/relationships/hyperlink" Target="https://www.lavrpack.ru/catalog/?product=a8b72687-9656-11ed-bb4b-00e01a6800eb" TargetMode="External"/><Relationship Id="rId_hyperlink_195" Type="http://schemas.openxmlformats.org/officeDocument/2006/relationships/hyperlink" Target="https://www.lavrpack.ru/catalog/?product=869891cd-a53b-11f1-ab51-22344d083d2c" TargetMode="External"/><Relationship Id="rId_hyperlink_196" Type="http://schemas.openxmlformats.org/officeDocument/2006/relationships/hyperlink" Target="https://www.lavrpack.ru/catalog/?product=838844d9-9656-11ed-bb4b-00e01a6800eb" TargetMode="External"/><Relationship Id="rId_hyperlink_197" Type="http://schemas.openxmlformats.org/officeDocument/2006/relationships/hyperlink" Target="https://www.lavrpack.ru/catalog/?product=783638e3-1f70-11f0-ab40-22344d083d2c%239f7a6ec2-a8f3-11f0-ab48-22344d083d2c" TargetMode="External"/><Relationship Id="rId_hyperlink_198" Type="http://schemas.openxmlformats.org/officeDocument/2006/relationships/hyperlink" Target="https://www.lavrpack.ru/catalog/?product=783638e3-1f70-11f0-ab40-22344d083d2c%23965cf204-1f70-11f0-ab40-22344d083d2c" TargetMode="External"/><Relationship Id="rId_hyperlink_199" Type="http://schemas.openxmlformats.org/officeDocument/2006/relationships/hyperlink" Target="https://www.lavrpack.ru/catalog/?product=783638e3-1f70-11f0-ab40-22344d083d2c%23a429d86e-1f70-11f0-ab40-22344d083d2c" TargetMode="External"/><Relationship Id="rId_hyperlink_200" Type="http://schemas.openxmlformats.org/officeDocument/2006/relationships/hyperlink" Target="https://www.lavrpack.ru/catalog/?product=a345270e-bb8e-11ef-ab3b-22344d083d2c%23cd378385-bb8e-11ef-ab3b-22344d083d2c" TargetMode="External"/><Relationship Id="rId_hyperlink_201" Type="http://schemas.openxmlformats.org/officeDocument/2006/relationships/hyperlink" Target="https://www.lavrpack.ru/catalog/?product=a345270e-bb8e-11ef-ab3b-22344d083d2c%23d92e1f23-bb8e-11ef-ab3b-22344d083d2c" TargetMode="External"/><Relationship Id="rId_hyperlink_202" Type="http://schemas.openxmlformats.org/officeDocument/2006/relationships/hyperlink" Target="https://www.lavrpack.ru/catalog/?product=a345270e-bb8e-11ef-ab3b-22344d083d2c%23df31252b-bb8e-11ef-ab3b-22344d083d2c" TargetMode="External"/><Relationship Id="rId_hyperlink_203" Type="http://schemas.openxmlformats.org/officeDocument/2006/relationships/hyperlink" Target="https://www.lavrpack.ru/catalog/?product=a345270e-bb8e-11ef-ab3b-22344d083d2c%23a948ac91-bb8e-11ef-ab3b-22344d083d2c" TargetMode="External"/><Relationship Id="rId_hyperlink_204" Type="http://schemas.openxmlformats.org/officeDocument/2006/relationships/hyperlink" Target="https://www.lavrpack.ru/catalog/?product=a345270e-bb8e-11ef-ab3b-22344d083d2c%23bb398b03-bb8e-11ef-ab3b-22344d083d2c" TargetMode="External"/><Relationship Id="rId_hyperlink_205" Type="http://schemas.openxmlformats.org/officeDocument/2006/relationships/hyperlink" Target="https://www.lavrpack.ru/catalog/?product=a345270e-bb8e-11ef-ab3b-22344d083d2c%23a948a2d2-bb8e-11ef-ab3b-22344d083d2c" TargetMode="External"/><Relationship Id="rId_hyperlink_206" Type="http://schemas.openxmlformats.org/officeDocument/2006/relationships/hyperlink" Target="https://www.lavrpack.ru/catalog/?product=a345270e-bb8e-11ef-ab3b-22344d083d2c%23d3339aaa-bb8e-11ef-ab3b-22344d083d2c" TargetMode="External"/><Relationship Id="rId_hyperlink_207" Type="http://schemas.openxmlformats.org/officeDocument/2006/relationships/hyperlink" Target="https://www.lavrpack.ru/catalog/?product=a345270e-bb8e-11ef-ab3b-22344d083d2c%23b540390c-bb8e-11ef-ab3b-22344d083d2c" TargetMode="External"/><Relationship Id="rId_hyperlink_208" Type="http://schemas.openxmlformats.org/officeDocument/2006/relationships/hyperlink" Target="https://www.lavrpack.ru/catalog/?product=a345270e-bb8e-11ef-ab3b-22344d083d2c%23c7301470-bb8e-11ef-ab3b-22344d083d2c" TargetMode="External"/><Relationship Id="rId_hyperlink_209" Type="http://schemas.openxmlformats.org/officeDocument/2006/relationships/hyperlink" Target="https://www.lavrpack.ru/catalog/?product=5d60b284-bba5-11ef-ab3b-22344d083d2c%2323f2c204-30a4-11f0-ab40-22344d083d2c" TargetMode="External"/><Relationship Id="rId_hyperlink_210" Type="http://schemas.openxmlformats.org/officeDocument/2006/relationships/hyperlink" Target="https://www.lavrpack.ru/catalog/?product=5d60b284-bba5-11ef-ab3b-22344d083d2c%238c2448d6-429d-11f0-ab41-22344d083d2c" TargetMode="External"/><Relationship Id="rId_hyperlink_211" Type="http://schemas.openxmlformats.org/officeDocument/2006/relationships/hyperlink" Target="https://www.lavrpack.ru/catalog/?product=5d60b284-bba5-11ef-ab3b-22344d083d2c%2374245fc5-bba5-11ef-ab3b-22344d083d2c" TargetMode="External"/><Relationship Id="rId_hyperlink_212" Type="http://schemas.openxmlformats.org/officeDocument/2006/relationships/hyperlink" Target="https://www.lavrpack.ru/catalog/?product=5d60b284-bba5-11ef-ab3b-22344d083d2c%2330cf9663-30a4-11f0-ab40-22344d083d2c" TargetMode="External"/><Relationship Id="rId_hyperlink_213" Type="http://schemas.openxmlformats.org/officeDocument/2006/relationships/hyperlink" Target="https://www.lavrpack.ru/catalog/?product=5d60b284-bba5-11ef-ab3b-22344d083d2c%23a0867a53-429d-11f0-ab41-22344d083d2c" TargetMode="External"/><Relationship Id="rId_hyperlink_214" Type="http://schemas.openxmlformats.org/officeDocument/2006/relationships/hyperlink" Target="https://www.lavrpack.ru/catalog/?product=5d60b284-bba5-11ef-ab3b-22344d083d2c%239cee9c85-4a0e-11f1-ab50-22344d083d2c" TargetMode="External"/><Relationship Id="rId_hyperlink_215" Type="http://schemas.openxmlformats.org/officeDocument/2006/relationships/hyperlink" Target="https://www.lavrpack.ru/catalog/?product=2dca6918-3d71-11f1-ab50-22344d083d2c%23b6d0dad2-3d71-11f1-ab50-22344d083d2c" TargetMode="External"/><Relationship Id="rId_hyperlink_216" Type="http://schemas.openxmlformats.org/officeDocument/2006/relationships/hyperlink" Target="https://www.lavrpack.ru/catalog/?product=2dca6918-3d71-11f1-ab50-22344d083d2c%23a97b29a5-3d71-11f1-ab50-22344d083d2c" TargetMode="External"/><Relationship Id="rId_hyperlink_217" Type="http://schemas.openxmlformats.org/officeDocument/2006/relationships/hyperlink" Target="https://www.lavrpack.ru/catalog/?product=2dca6918-3d71-11f1-ab50-22344d083d2c%230e73819c-581f-11f1-ab50-22344d083d2c" TargetMode="External"/><Relationship Id="rId_hyperlink_218" Type="http://schemas.openxmlformats.org/officeDocument/2006/relationships/hyperlink" Target="https://www.lavrpack.ru/catalog/?product=2dca6918-3d71-11f1-ab50-22344d083d2c%23ca40d5f3-3d71-11f1-ab50-22344d083d2c" TargetMode="External"/><Relationship Id="rId_hyperlink_219" Type="http://schemas.openxmlformats.org/officeDocument/2006/relationships/hyperlink" Target="https://www.lavrpack.ru/catalog/?product=80890876-3d72-11f1-ab50-22344d083d2c%23abbabb80-3d72-11f1-ab50-22344d083d2c" TargetMode="External"/><Relationship Id="rId_hyperlink_220" Type="http://schemas.openxmlformats.org/officeDocument/2006/relationships/hyperlink" Target="https://www.lavrpack.ru/catalog/?product=80890876-3d72-11f1-ab50-22344d083d2c%23c72c7b8a-3d72-11f1-ab50-22344d083d2c" TargetMode="External"/><Relationship Id="rId_hyperlink_221" Type="http://schemas.openxmlformats.org/officeDocument/2006/relationships/hyperlink" Target="https://www.lavrpack.ru/catalog/?product=80890876-3d72-11f1-ab50-22344d083d2c%238f03100b-3d72-11f1-ab50-22344d083d2c" TargetMode="External"/><Relationship Id="rId_hyperlink_222" Type="http://schemas.openxmlformats.org/officeDocument/2006/relationships/hyperlink" Target="https://www.lavrpack.ru/catalog/?product=80890876-3d72-11f1-ab50-22344d083d2c%23a40d7d80-3d72-11f1-ab50-22344d083d2c" TargetMode="External"/><Relationship Id="rId_hyperlink_223" Type="http://schemas.openxmlformats.org/officeDocument/2006/relationships/hyperlink" Target="https://www.lavrpack.ru/catalog/?product=80890876-3d72-11f1-ab50-22344d083d2c%23b90c5983-3d72-11f1-ab50-22344d083d2c" TargetMode="External"/><Relationship Id="rId_hyperlink_224" Type="http://schemas.openxmlformats.org/officeDocument/2006/relationships/hyperlink" Target="https://www.lavrpack.ru/catalog/?product=80890876-3d72-11f1-ab50-22344d083d2c%239b741d79-3d72-11f1-ab50-22344d083d2c" TargetMode="External"/><Relationship Id="rId_hyperlink_225" Type="http://schemas.openxmlformats.org/officeDocument/2006/relationships/hyperlink" Target="https://www.lavrpack.ru/catalog/?product=80890876-3d72-11f1-ab50-22344d083d2c%23c01e9806-3d72-11f1-ab50-22344d083d2c" TargetMode="External"/><Relationship Id="rId_hyperlink_226" Type="http://schemas.openxmlformats.org/officeDocument/2006/relationships/hyperlink" Target="https://www.lavrpack.ru/catalog/?product=4154f567-3d70-11f1-ab50-22344d083d2c%235723543a-3d70-11f1-ab50-22344d083d2c" TargetMode="External"/><Relationship Id="rId_hyperlink_227" Type="http://schemas.openxmlformats.org/officeDocument/2006/relationships/hyperlink" Target="https://www.lavrpack.ru/catalog/?product=09907e73-3d72-11f1-ab50-22344d083d2c%232a04058e-3d72-11f1-ab50-22344d083d2c" TargetMode="External"/><Relationship Id="rId_hyperlink_228" Type="http://schemas.openxmlformats.org/officeDocument/2006/relationships/hyperlink" Target="https://www.lavrpack.ru/catalog/?product=09907e73-3d72-11f1-ab50-22344d083d2c%231d3a5e32-3d72-11f1-ab50-22344d083d2c" TargetMode="External"/><Relationship Id="rId_hyperlink_229" Type="http://schemas.openxmlformats.org/officeDocument/2006/relationships/hyperlink" Target="https://www.lavrpack.ru/catalog/?product=09907e73-3d72-11f1-ab50-22344d083d2c%233e27858e-3d72-11f1-ab50-22344d083d2c" TargetMode="External"/><Relationship Id="rId_hyperlink_230" Type="http://schemas.openxmlformats.org/officeDocument/2006/relationships/hyperlink" Target="https://www.lavrpack.ru/catalog/?product=09907e73-3d72-11f1-ab50-22344d083d2c%23377bd5e8-3d72-11f1-ab50-22344d083d2c" TargetMode="External"/><Relationship Id="rId_hyperlink_231" Type="http://schemas.openxmlformats.org/officeDocument/2006/relationships/hyperlink" Target="https://www.lavrpack.ru/catalog/?product=09907e73-3d72-11f1-ab50-22344d083d2c%23234c36dd-3d72-11f1-ab50-22344d083d2c" TargetMode="External"/><Relationship Id="rId_hyperlink_232" Type="http://schemas.openxmlformats.org/officeDocument/2006/relationships/hyperlink" Target="https://www.lavrpack.ru/catalog/?product=09907e73-3d72-11f1-ab50-22344d083d2c%2344a01bd0-3d72-11f1-ab50-22344d083d2c" TargetMode="External"/><Relationship Id="rId_hyperlink_233" Type="http://schemas.openxmlformats.org/officeDocument/2006/relationships/hyperlink" Target="https://www.lavrpack.ru/catalog/?product=905985c8-3d73-11f1-ab50-22344d083d2c%239c65c8c8-3d73-11f1-ab50-22344d083d2c" TargetMode="External"/><Relationship Id="rId_hyperlink_234" Type="http://schemas.openxmlformats.org/officeDocument/2006/relationships/hyperlink" Target="https://www.lavrpack.ru/catalog/?product=905985c8-3d73-11f1-ab50-22344d083d2c%23ac0a6aca-3d73-11f1-ab50-22344d083d2c" TargetMode="External"/><Relationship Id="rId_hyperlink_235" Type="http://schemas.openxmlformats.org/officeDocument/2006/relationships/hyperlink" Target="https://www.lavrpack.ru/catalog/?product=11420648-3d73-11f1-ab50-22344d083d2c%23c5296937-580b-11f1-ab50-22344d083d2c" TargetMode="External"/><Relationship Id="rId_hyperlink_236" Type="http://schemas.openxmlformats.org/officeDocument/2006/relationships/hyperlink" Target="https://www.lavrpack.ru/catalog/?product=11420648-3d73-11f1-ab50-22344d083d2c%2327c24d20-3d73-11f1-ab50-22344d083d2c" TargetMode="External"/><Relationship Id="rId_hyperlink_237" Type="http://schemas.openxmlformats.org/officeDocument/2006/relationships/hyperlink" Target="https://www.lavrpack.ru/catalog/?product=11420648-3d73-11f1-ab50-22344d083d2c%235f1ef0f4-3f25-11f1-ab50-22344d083d2c" TargetMode="External"/><Relationship Id="rId_hyperlink_238" Type="http://schemas.openxmlformats.org/officeDocument/2006/relationships/hyperlink" Target="https://www.lavrpack.ru/catalog/?product=11420648-3d73-11f1-ab50-22344d083d2c%232e44e2c7-3d73-11f1-ab50-22344d083d2c" TargetMode="External"/><Relationship Id="rId_hyperlink_239" Type="http://schemas.openxmlformats.org/officeDocument/2006/relationships/hyperlink" Target="https://www.lavrpack.ru/catalog/?product=11420648-3d73-11f1-ab50-22344d083d2c%233d9083f7-3d73-11f1-ab50-22344d083d2c" TargetMode="External"/><Relationship Id="rId_hyperlink_240" Type="http://schemas.openxmlformats.org/officeDocument/2006/relationships/hyperlink" Target="https://www.lavrpack.ru/catalog/?product=79a721be-3e4f-11f1-ab50-22344d083d2c%2386ac129c-3e4f-11f1-ab50-22344d083d2c" TargetMode="External"/><Relationship Id="rId_hyperlink_241" Type="http://schemas.openxmlformats.org/officeDocument/2006/relationships/hyperlink" Target="https://www.lavrpack.ru/catalog/?product=79a721be-3e4f-11f1-ab50-22344d083d2c%23ed9ebead-3f21-11f1-ab50-22344d083d2c" TargetMode="External"/><Relationship Id="rId_hyperlink_242" Type="http://schemas.openxmlformats.org/officeDocument/2006/relationships/hyperlink" Target="https://www.lavrpack.ru/catalog/?product=acc0b06c-3d70-11f1-ab50-22344d083d2c%23ccfb4fa7-3d70-11f1-ab50-22344d083d2c" TargetMode="External"/><Relationship Id="rId_hyperlink_243" Type="http://schemas.openxmlformats.org/officeDocument/2006/relationships/hyperlink" Target="https://www.lavrpack.ru/catalog/?product=acc0b06c-3d70-11f1-ab50-22344d083d2c%23e19df875-3d70-11f1-ab50-22344d083d2c" TargetMode="External"/><Relationship Id="rId_hyperlink_244" Type="http://schemas.openxmlformats.org/officeDocument/2006/relationships/hyperlink" Target="https://www.lavrpack.ru/catalog/?product=acc0b06c-3d70-11f1-ab50-22344d083d2c%23d3947203-3d70-11f1-ab50-22344d083d2c" TargetMode="External"/><Relationship Id="rId_hyperlink_245" Type="http://schemas.openxmlformats.org/officeDocument/2006/relationships/hyperlink" Target="https://www.lavrpack.ru/catalog/?product=acc0b06c-3d70-11f1-ab50-22344d083d2c%23c6a67ad5-3d70-11f1-ab50-22344d083d2c" TargetMode="External"/><Relationship Id="rId_hyperlink_246" Type="http://schemas.openxmlformats.org/officeDocument/2006/relationships/hyperlink" Target="https://www.lavrpack.ru/catalog/?product=acc0b06c-3d70-11f1-ab50-22344d083d2c%23c08f6ce8-3d70-11f1-ab50-22344d083d2c" TargetMode="External"/><Relationship Id="rId_hyperlink_247" Type="http://schemas.openxmlformats.org/officeDocument/2006/relationships/hyperlink" Target="https://www.lavrpack.ru/catalog/?product=acc0b06c-3d70-11f1-ab50-22344d083d2c%23eefc8a52-3d70-11f1-ab50-22344d083d2c" TargetMode="External"/><Relationship Id="rId_hyperlink_248" Type="http://schemas.openxmlformats.org/officeDocument/2006/relationships/hyperlink" Target="https://www.lavrpack.ru/catalog/?product=852973b6-139d-11f0-ab40-22344d083d2c%2394908655-139d-11f0-ab40-22344d083d2c" TargetMode="External"/><Relationship Id="rId_hyperlink_249" Type="http://schemas.openxmlformats.org/officeDocument/2006/relationships/hyperlink" Target="https://www.lavrpack.ru/catalog/?product=aae3940b-7f2a-11ec-b73f-0018e40a3af2" TargetMode="External"/><Relationship Id="rId_hyperlink_250" Type="http://schemas.openxmlformats.org/officeDocument/2006/relationships/hyperlink" Target="https://www.lavrpack.ru/catalog/?product=8cbe6a18-7f2a-11ec-b73f-0018e40a3af2" TargetMode="External"/><Relationship Id="rId_hyperlink_251" Type="http://schemas.openxmlformats.org/officeDocument/2006/relationships/hyperlink" Target="https://www.lavrpack.ru/catalog/?product=5c25bbaf-5821-11f1-ab50-22344d083d2c%2373406035-5821-11f1-ab50-22344d083d2c" TargetMode="External"/><Relationship Id="rId_hyperlink_252" Type="http://schemas.openxmlformats.org/officeDocument/2006/relationships/hyperlink" Target="https://www.lavrpack.ru/catalog/?product=5c25bbaf-5821-11f1-ab50-22344d083d2c%237948df0a-5821-11f1-ab50-22344d083d2c" TargetMode="External"/><Relationship Id="rId_hyperlink_253" Type="http://schemas.openxmlformats.org/officeDocument/2006/relationships/hyperlink" Target="https://www.lavrpack.ru/catalog/?product=c7a0d0f8-6431-11ee-bc2f-00e01a6800eb" TargetMode="External"/><Relationship Id="rId_hyperlink_254" Type="http://schemas.openxmlformats.org/officeDocument/2006/relationships/hyperlink" Target="https://www.lavrpack.ru/catalog/?product=b7370913-6408-11ee-bc2f-00e01a6800eb%23c9376dfb-6408-11ee-bc2f-00e01a6800eb" TargetMode="External"/><Relationship Id="rId_hyperlink_255" Type="http://schemas.openxmlformats.org/officeDocument/2006/relationships/hyperlink" Target="https://www.lavrpack.ru/catalog/?product=b7370913-6408-11ee-bc2f-00e01a6800eb%23d5361eb8-6408-11ee-bc2f-00e01a6800eb" TargetMode="External"/><Relationship Id="rId_hyperlink_256" Type="http://schemas.openxmlformats.org/officeDocument/2006/relationships/hyperlink" Target="https://www.lavrpack.ru/catalog/?product=1803a6db-6433-11ee-bc2f-00e01a6800eb" TargetMode="External"/><Relationship Id="rId_hyperlink_257" Type="http://schemas.openxmlformats.org/officeDocument/2006/relationships/hyperlink" Target="https://www.lavrpack.ru/catalog/?product=bdff3ce8-6432-11ee-bc2f-00e01a6800eb" TargetMode="External"/><Relationship Id="rId_hyperlink_258" Type="http://schemas.openxmlformats.org/officeDocument/2006/relationships/hyperlink" Target="https://www.lavrpack.ru/catalog/?product=2bea4a66-923a-11f0-ab48-22344d083d2c%23390ac831-923a-11f0-ab48-22344d083d2c" TargetMode="External"/><Relationship Id="rId_hyperlink_259" Type="http://schemas.openxmlformats.org/officeDocument/2006/relationships/hyperlink" Target="https://www.lavrpack.ru/catalog/?product=a9e28b15-640a-11ee-bc2f-00e01a6800eb%23be720b55-640b-11ee-bc2f-00e01a6800eb" TargetMode="External"/><Relationship Id="rId_hyperlink_260" Type="http://schemas.openxmlformats.org/officeDocument/2006/relationships/hyperlink" Target="https://www.lavrpack.ru/catalog/?product=a9e28b15-640a-11ee-bc2f-00e01a6800eb%23c8113ffc-640a-11ee-bc2f-00e01a6800eb" TargetMode="External"/><Relationship Id="rId_hyperlink_261" Type="http://schemas.openxmlformats.org/officeDocument/2006/relationships/hyperlink" Target="https://www.lavrpack.ru/catalog/?product=a9e28b15-640a-11ee-bc2f-00e01a6800eb%23b609b579-640a-11ee-bc2f-00e01a6800eb" TargetMode="External"/><Relationship Id="rId_hyperlink_262" Type="http://schemas.openxmlformats.org/officeDocument/2006/relationships/hyperlink" Target="https://www.lavrpack.ru/catalog/?product=bd3bbb44-7f2a-11ec-b73f-0018e40a3af2" TargetMode="External"/><Relationship Id="rId_hyperlink_263" Type="http://schemas.openxmlformats.org/officeDocument/2006/relationships/hyperlink" Target="https://www.lavrpack.ru/catalog/?product=54e55c60-6431-11ee-bc2f-00e01a6800eb" TargetMode="External"/><Relationship Id="rId_hyperlink_264" Type="http://schemas.openxmlformats.org/officeDocument/2006/relationships/hyperlink" Target="https://www.lavrpack.ru/catalog/?product=ebdc29b1-642f-11ee-bc2f-00e01a6800eb" TargetMode="External"/><Relationship Id="rId_hyperlink_265" Type="http://schemas.openxmlformats.org/officeDocument/2006/relationships/hyperlink" Target="https://www.lavrpack.ru/catalog/?product=9c448045-6426-11ee-bc2f-00e01a6800eb" TargetMode="External"/><Relationship Id="rId_hyperlink_266" Type="http://schemas.openxmlformats.org/officeDocument/2006/relationships/hyperlink" Target="https://www.lavrpack.ru/catalog/?product=92f1e057-9236-11f0-ab48-22344d083d2c%23cd1df618-9237-11f0-ab48-22344d083d2c" TargetMode="External"/><Relationship Id="rId_hyperlink_267" Type="http://schemas.openxmlformats.org/officeDocument/2006/relationships/hyperlink" Target="https://www.lavrpack.ru/catalog/?product=92f1e057-9236-11f0-ab48-22344d083d2c%23da21fec2-9237-11f0-ab48-22344d083d2c" TargetMode="External"/><Relationship Id="rId_hyperlink_268" Type="http://schemas.openxmlformats.org/officeDocument/2006/relationships/hyperlink" Target="https://www.lavrpack.ru/catalog/?product=92f1e057-9236-11f0-ab48-22344d083d2c%2397db8124-9237-11f0-ab48-22344d083d2c" TargetMode="External"/><Relationship Id="rId_hyperlink_269" Type="http://schemas.openxmlformats.org/officeDocument/2006/relationships/hyperlink" Target="https://www.lavrpack.ru/catalog/?product=92f1e057-9236-11f0-ab48-22344d083d2c%238c8edde3-9237-11f0-ab48-22344d083d2c" TargetMode="External"/><Relationship Id="rId_hyperlink_270" Type="http://schemas.openxmlformats.org/officeDocument/2006/relationships/hyperlink" Target="https://www.lavrpack.ru/catalog/?product=92f1e057-9236-11f0-ab48-22344d083d2c%23eb124a31-9237-11f0-ab48-22344d083d2c" TargetMode="External"/><Relationship Id="rId_hyperlink_271" Type="http://schemas.openxmlformats.org/officeDocument/2006/relationships/hyperlink" Target="https://www.lavrpack.ru/catalog/?product=92f1e057-9236-11f0-ab48-22344d083d2c%23f153765e-9237-11f0-ab48-22344d083d2c" TargetMode="External"/><Relationship Id="rId_hyperlink_272" Type="http://schemas.openxmlformats.org/officeDocument/2006/relationships/hyperlink" Target="https://www.lavrpack.ru/catalog/?product=92f1e057-9236-11f0-ab48-22344d083d2c%23c0aa1f38-9237-11f0-ab48-22344d083d2c" TargetMode="External"/><Relationship Id="rId_hyperlink_273" Type="http://schemas.openxmlformats.org/officeDocument/2006/relationships/hyperlink" Target="https://www.lavrpack.ru/catalog/?product=92f1e057-9236-11f0-ab48-22344d083d2c%23a1c3f7ae-9237-11f0-ab48-22344d083d2c" TargetMode="External"/><Relationship Id="rId_hyperlink_274" Type="http://schemas.openxmlformats.org/officeDocument/2006/relationships/hyperlink" Target="https://www.lavrpack.ru/catalog/?product=92f1e057-9236-11f0-ab48-22344d083d2c%23b25a1130-9237-11f0-ab48-22344d083d2c" TargetMode="External"/><Relationship Id="rId_hyperlink_275" Type="http://schemas.openxmlformats.org/officeDocument/2006/relationships/hyperlink" Target="https://www.lavrpack.ru/catalog/?product=92f1e057-9236-11f0-ab48-22344d083d2c%23f7620528-9237-11f0-ab48-22344d083d2c" TargetMode="External"/><Relationship Id="rId_hyperlink_276" Type="http://schemas.openxmlformats.org/officeDocument/2006/relationships/hyperlink" Target="https://www.lavrpack.ru/catalog/?product=92f1e057-9236-11f0-ab48-22344d083d2c%2303809942-9238-11f0-ab48-22344d083d2c" TargetMode="External"/><Relationship Id="rId_hyperlink_277" Type="http://schemas.openxmlformats.org/officeDocument/2006/relationships/hyperlink" Target="https://www.lavrpack.ru/catalog/?product=aae39420-7f2a-11ec-b73f-0018e40a3af2" TargetMode="External"/><Relationship Id="rId_hyperlink_278" Type="http://schemas.openxmlformats.org/officeDocument/2006/relationships/hyperlink" Target="https://www.lavrpack.ru/catalog/?product=3189d6a4-7f2b-11ec-b73f-0018e40a3af2" TargetMode="External"/><Relationship Id="rId_hyperlink_279" Type="http://schemas.openxmlformats.org/officeDocument/2006/relationships/hyperlink" Target="https://www.lavrpack.ru/catalog/?product=3189d69f-7f2b-11ec-b73f-0018e40a3af2" TargetMode="External"/><Relationship Id="rId_hyperlink_280" Type="http://schemas.openxmlformats.org/officeDocument/2006/relationships/hyperlink" Target="https://www.lavrpack.ru/catalog/?product=ababe740-7f2b-11ec-b73f-0018e40a3af2" TargetMode="External"/><Relationship Id="rId_hyperlink_281" Type="http://schemas.openxmlformats.org/officeDocument/2006/relationships/hyperlink" Target="https://www.lavrpack.ru/catalog/?product=a3dd2f76-7f2e-11ec-b73f-0018e40a3af2" TargetMode="External"/><Relationship Id="rId_hyperlink_282" Type="http://schemas.openxmlformats.org/officeDocument/2006/relationships/hyperlink" Target="https://www.lavrpack.ru/catalog/?product=88965060-9235-11f0-ab48-22344d083d2c%238eccb2c1-9235-11f0-ab48-22344d083d2c" TargetMode="External"/><Relationship Id="rId_hyperlink_283" Type="http://schemas.openxmlformats.org/officeDocument/2006/relationships/hyperlink" Target="https://www.lavrpack.ru/catalog/?product=4dad9dcb-4dea-11ed-8758-00e01a6800eb" TargetMode="External"/><Relationship Id="rId_hyperlink_284" Type="http://schemas.openxmlformats.org/officeDocument/2006/relationships/hyperlink" Target="https://www.lavrpack.ru/catalog/?product=a6bf057c-4deb-11ed-8758-00e01a6800eb" TargetMode="External"/><Relationship Id="rId_hyperlink_285" Type="http://schemas.openxmlformats.org/officeDocument/2006/relationships/hyperlink" Target="https://www.lavrpack.ru/catalog/?product=077a6628-4dee-11ed-8758-00e01a6800eb" TargetMode="External"/><Relationship Id="rId_hyperlink_286" Type="http://schemas.openxmlformats.org/officeDocument/2006/relationships/hyperlink" Target="https://www.lavrpack.ru/catalog/?product=28eb5d94-4dee-11ed-8758-00e01a6800eb" TargetMode="External"/><Relationship Id="rId_hyperlink_287" Type="http://schemas.openxmlformats.org/officeDocument/2006/relationships/hyperlink" Target="https://www.lavrpack.ru/catalog/?product=4c9fdb33-4dee-11ed-8758-00e01a6800eb" TargetMode="External"/><Relationship Id="rId_hyperlink_288" Type="http://schemas.openxmlformats.org/officeDocument/2006/relationships/hyperlink" Target="https://www.lavrpack.ru/catalog/?product=70e5b30a-4dee-11ed-8758-00e01a6800eb" TargetMode="External"/><Relationship Id="rId_hyperlink_289" Type="http://schemas.openxmlformats.org/officeDocument/2006/relationships/hyperlink" Target="https://www.lavrpack.ru/catalog/?product=9f58cd9f-4dee-11ed-8758-00e01a6800eb" TargetMode="External"/><Relationship Id="rId_hyperlink_290" Type="http://schemas.openxmlformats.org/officeDocument/2006/relationships/hyperlink" Target="https://www.lavrpack.ru/catalog/?product=ccc4efba-4dee-11ed-8758-00e01a6800eb" TargetMode="External"/><Relationship Id="rId_hyperlink_291" Type="http://schemas.openxmlformats.org/officeDocument/2006/relationships/hyperlink" Target="https://www.lavrpack.ru/catalog/?product=0847f2d5-4def-11ed-8758-00e01a6800eb" TargetMode="External"/><Relationship Id="rId_hyperlink_292" Type="http://schemas.openxmlformats.org/officeDocument/2006/relationships/hyperlink" Target="https://www.lavrpack.ru/catalog/?product=3b0fa2c0-4def-11ed-8758-00e01a6800eb" TargetMode="External"/><Relationship Id="rId_hyperlink_293" Type="http://schemas.openxmlformats.org/officeDocument/2006/relationships/hyperlink" Target="https://www.lavrpack.ru/catalog/?product=7dbffe56-4def-11ed-8758-00e01a6800eb" TargetMode="External"/><Relationship Id="rId_hyperlink_294" Type="http://schemas.openxmlformats.org/officeDocument/2006/relationships/hyperlink" Target="https://www.lavrpack.ru/catalog/?product=a28fc6c4-4def-11ed-8758-00e01a6800eb" TargetMode="External"/><Relationship Id="rId_hyperlink_295" Type="http://schemas.openxmlformats.org/officeDocument/2006/relationships/hyperlink" Target="https://www.lavrpack.ru/catalog/?product=f46e8297-6443-11ee-bc2f-00e01a6800eb" TargetMode="External"/><Relationship Id="rId_hyperlink_296" Type="http://schemas.openxmlformats.org/officeDocument/2006/relationships/hyperlink" Target="https://www.lavrpack.ru/catalog/?product=24693dc7-6444-11ee-bc2f-00e01a6800eb" TargetMode="External"/><Relationship Id="rId_hyperlink_297" Type="http://schemas.openxmlformats.org/officeDocument/2006/relationships/hyperlink" Target="https://www.lavrpack.ru/catalog/?product=5495fa26-6444-11ee-bc2f-00e01a6800eb" TargetMode="External"/><Relationship Id="rId_hyperlink_298" Type="http://schemas.openxmlformats.org/officeDocument/2006/relationships/hyperlink" Target="https://www.lavrpack.ru/catalog/?product=27847a05-6443-11ee-bc2f-00e01a6800eb" TargetMode="External"/><Relationship Id="rId_hyperlink_299" Type="http://schemas.openxmlformats.org/officeDocument/2006/relationships/hyperlink" Target="https://www.lavrpack.ru/catalog/?product=57f89cdd-6443-11ee-bc2f-00e01a6800eb" TargetMode="External"/><Relationship Id="rId_hyperlink_300" Type="http://schemas.openxmlformats.org/officeDocument/2006/relationships/hyperlink" Target="https://www.lavrpack.ru/catalog/?product=94150eb2-6443-11ee-bc2f-00e01a6800eb" TargetMode="External"/><Relationship Id="rId_hyperlink_301" Type="http://schemas.openxmlformats.org/officeDocument/2006/relationships/hyperlink" Target="https://www.lavrpack.ru/catalog/?product=a6320b25-6443-11ee-bc2f-00e01a6800eb" TargetMode="External"/><Relationship Id="rId_hyperlink_302" Type="http://schemas.openxmlformats.org/officeDocument/2006/relationships/hyperlink" Target="https://www.lavrpack.ru/catalog/?product=ca6e5b80-6443-11ee-bc2f-00e01a6800eb" TargetMode="External"/><Relationship Id="rId_hyperlink_303" Type="http://schemas.openxmlformats.org/officeDocument/2006/relationships/hyperlink" Target="https://www.lavrpack.ru/catalog/?product=11278910-9222-11f0-ab48-22344d083d2c%232b68e70d-9222-11f0-ab48-22344d083d2c" TargetMode="External"/><Relationship Id="rId_hyperlink_304" Type="http://schemas.openxmlformats.org/officeDocument/2006/relationships/hyperlink" Target="https://www.lavrpack.ru/catalog/?product=11278910-9222-11f0-ab48-22344d083d2c%2353a39a1d-9222-11f0-ab48-22344d083d2c" TargetMode="External"/><Relationship Id="rId_hyperlink_305" Type="http://schemas.openxmlformats.org/officeDocument/2006/relationships/hyperlink" Target="https://www.lavrpack.ru/catalog/?product=11278910-9222-11f0-ab48-22344d083d2c%231f14ec71-9222-11f0-ab48-22344d083d2c" TargetMode="External"/><Relationship Id="rId_hyperlink_306" Type="http://schemas.openxmlformats.org/officeDocument/2006/relationships/hyperlink" Target="https://www.lavrpack.ru/catalog/?product=11278910-9222-11f0-ab48-22344d083d2c%234d8ca06f-9222-11f0-ab48-22344d083d2c" TargetMode="External"/><Relationship Id="rId_hyperlink_307" Type="http://schemas.openxmlformats.org/officeDocument/2006/relationships/hyperlink" Target="https://www.lavrpack.ru/catalog/?product=11278910-9222-11f0-ab48-22344d083d2c%23d3a516ba-9222-11f0-ab48-22344d083d2c" TargetMode="External"/><Relationship Id="rId_hyperlink_308" Type="http://schemas.openxmlformats.org/officeDocument/2006/relationships/hyperlink" Target="https://www.lavrpack.ru/catalog/?product=11278910-9222-11f0-ab48-22344d083d2c%23cc2e1d46-9222-11f0-ab48-22344d083d2c" TargetMode="External"/><Relationship Id="rId_hyperlink_309" Type="http://schemas.openxmlformats.org/officeDocument/2006/relationships/hyperlink" Target="https://www.lavrpack.ru/catalog/?product=11278910-9222-11f0-ab48-22344d083d2c%23c618b340-9222-11f0-ab48-22344d083d2c" TargetMode="External"/><Relationship Id="rId_hyperlink_310" Type="http://schemas.openxmlformats.org/officeDocument/2006/relationships/hyperlink" Target="https://www.lavrpack.ru/catalog/?product=11278910-9222-11f0-ab48-22344d083d2c%23e065425c-9222-11f0-ab48-22344d083d2c" TargetMode="External"/><Relationship Id="rId_hyperlink_311" Type="http://schemas.openxmlformats.org/officeDocument/2006/relationships/hyperlink" Target="https://www.lavrpack.ru/catalog/?product=0a9829a5-641d-11ee-bc2f-00e01a6800eb%2346a704d9-641d-11ee-bc2f-00e01a6800eb" TargetMode="External"/><Relationship Id="rId_hyperlink_312" Type="http://schemas.openxmlformats.org/officeDocument/2006/relationships/hyperlink" Target="https://www.lavrpack.ru/catalog/?product=0a9829a5-641d-11ee-bc2f-00e01a6800eb%234cab1fbe-641d-11ee-bc2f-00e01a6800eb" TargetMode="External"/><Relationship Id="rId_hyperlink_313" Type="http://schemas.openxmlformats.org/officeDocument/2006/relationships/hyperlink" Target="https://www.lavrpack.ru/catalog/?product=fd919a9c-6413-11ee-bc2f-00e01a6800eb%23158ef789-6414-11ee-bc2f-00e01a6800eb" TargetMode="External"/><Relationship Id="rId_hyperlink_314" Type="http://schemas.openxmlformats.org/officeDocument/2006/relationships/hyperlink" Target="https://www.lavrpack.ru/catalog/?product=4d6576eb-6438-11ee-bc2f-00e01a6800eb" TargetMode="External"/><Relationship Id="rId_hyperlink_315" Type="http://schemas.openxmlformats.org/officeDocument/2006/relationships/hyperlink" Target="https://www.lavrpack.ru/catalog/?product=1b0db1e4-643c-11ee-bc2f-00e01a6800eb" TargetMode="External"/><Relationship Id="rId_hyperlink_316" Type="http://schemas.openxmlformats.org/officeDocument/2006/relationships/hyperlink" Target="https://www.lavrpack.ru/catalog/?product=a0df21f5-6412-11ee-bc2f-00e01a6800eb%23cb695a89-6412-11ee-bc2f-00e01a6800eb" TargetMode="External"/><Relationship Id="rId_hyperlink_317" Type="http://schemas.openxmlformats.org/officeDocument/2006/relationships/hyperlink" Target="https://www.lavrpack.ru/catalog/?product=a0df21f5-6412-11ee-bc2f-00e01a6800eb%23bf78f4d2-6412-11ee-bc2f-00e01a6800eb" TargetMode="External"/><Relationship Id="rId_hyperlink_318" Type="http://schemas.openxmlformats.org/officeDocument/2006/relationships/hyperlink" Target="https://www.lavrpack.ru/catalog/?product=a0df21f5-6412-11ee-bc2f-00e01a6800eb%23b0f2cd47-6412-11ee-bc2f-00e01a6800eb" TargetMode="External"/><Relationship Id="rId_hyperlink_319" Type="http://schemas.openxmlformats.org/officeDocument/2006/relationships/hyperlink" Target="https://www.lavrpack.ru/catalog/?product=60828b58-6436-11ee-bc2f-00e01a6800eb" TargetMode="External"/><Relationship Id="rId_hyperlink_320" Type="http://schemas.openxmlformats.org/officeDocument/2006/relationships/hyperlink" Target="https://www.lavrpack.ru/catalog/?product=d27e15fc-6433-11ee-bc2f-00e01a6800eb" TargetMode="External"/><Relationship Id="rId_hyperlink_321" Type="http://schemas.openxmlformats.org/officeDocument/2006/relationships/hyperlink" Target="https://www.lavrpack.ru/catalog/?product=3766737e-6374-11ee-bc2f-00e01a6800eb%2379854cbc-6374-11ee-bc2f-00e01a6800eb" TargetMode="External"/><Relationship Id="rId_hyperlink_322" Type="http://schemas.openxmlformats.org/officeDocument/2006/relationships/hyperlink" Target="https://www.lavrpack.ru/catalog/?product=3766737e-6374-11ee-bc2f-00e01a6800eb%235ac7c783-6374-11ee-bc2f-00e01a6800eb" TargetMode="External"/><Relationship Id="rId_hyperlink_323" Type="http://schemas.openxmlformats.org/officeDocument/2006/relationships/hyperlink" Target="https://www.lavrpack.ru/catalog/?product=db80f3b3-6425-11ee-bc2f-00e01a6800eb" TargetMode="External"/><Relationship Id="rId_hyperlink_324" Type="http://schemas.openxmlformats.org/officeDocument/2006/relationships/hyperlink" Target="https://www.lavrpack.ru/catalog/?product=e2f01b35-6375-11ee-bc2f-00e01a6800eb%23303322f1-6377-11ee-bc2f-00e01a6800eb" TargetMode="External"/><Relationship Id="rId_hyperlink_325" Type="http://schemas.openxmlformats.org/officeDocument/2006/relationships/hyperlink" Target="https://www.lavrpack.ru/catalog/?product=e2f01b35-6375-11ee-bc2f-00e01a6800eb%231d4712c9-6377-11ee-bc2f-00e01a6800eb" TargetMode="External"/><Relationship Id="rId_hyperlink_326" Type="http://schemas.openxmlformats.org/officeDocument/2006/relationships/hyperlink" Target="https://www.lavrpack.ru/catalog/?product=e2f01b35-6375-11ee-bc2f-00e01a6800eb%232386af90-6377-11ee-bc2f-00e01a6800eb" TargetMode="External"/><Relationship Id="rId_hyperlink_327" Type="http://schemas.openxmlformats.org/officeDocument/2006/relationships/hyperlink" Target="https://www.lavrpack.ru/catalog/?product=f724fd45-6422-11ee-bc2f-00e01a6800eb" TargetMode="External"/><Relationship Id="rId_hyperlink_328" Type="http://schemas.openxmlformats.org/officeDocument/2006/relationships/hyperlink" Target="https://www.lavrpack.ru/catalog/?product=11b8c30d-6378-11ee-bc2f-00e01a6800eb%233d73aa3d-6378-11ee-bc2f-00e01a6800eb" TargetMode="External"/><Relationship Id="rId_hyperlink_329" Type="http://schemas.openxmlformats.org/officeDocument/2006/relationships/hyperlink" Target="https://www.lavrpack.ru/catalog/?product=11b8c30d-6378-11ee-bc2f-00e01a6800eb%232ac7dee2-6378-11ee-bc2f-00e01a6800eb" TargetMode="External"/><Relationship Id="rId_hyperlink_330" Type="http://schemas.openxmlformats.org/officeDocument/2006/relationships/hyperlink" Target="https://www.lavrpack.ru/catalog/?product=d59777d5-6416-11ee-bc2f-00e01a6800eb%23e79f02e9-6416-11ee-bc2f-00e01a6800eb" TargetMode="External"/><Relationship Id="rId_hyperlink_331" Type="http://schemas.openxmlformats.org/officeDocument/2006/relationships/hyperlink" Target="https://www.lavrpack.ru/catalog/?product=d59777d5-6416-11ee-bc2f-00e01a6800eb%23f9f056ac-6416-11ee-bc2f-00e01a6800eb" TargetMode="External"/><Relationship Id="rId_hyperlink_332" Type="http://schemas.openxmlformats.org/officeDocument/2006/relationships/hyperlink" Target="https://www.lavrpack.ru/catalog/?product=24f7b944-637c-11ee-bc2f-00e01a6800eb%233c070dc4-637c-11ee-bc2f-00e01a6800eb" TargetMode="External"/><Relationship Id="rId_hyperlink_333" Type="http://schemas.openxmlformats.org/officeDocument/2006/relationships/hyperlink" Target="https://www.lavrpack.ru/catalog/?product=24f7b944-637c-11ee-bc2f-00e01a6800eb%234b317233-637c-11ee-bc2f-00e01a6800eb" TargetMode="External"/><Relationship Id="rId_hyperlink_334" Type="http://schemas.openxmlformats.org/officeDocument/2006/relationships/hyperlink" Target="https://www.lavrpack.ru/catalog/?product=ba7c96cc-92d0-11f0-ab48-22344d083d2c%23e01cb546-92d0-11f0-ab48-22344d083d2c" TargetMode="External"/><Relationship Id="rId_hyperlink_335" Type="http://schemas.openxmlformats.org/officeDocument/2006/relationships/hyperlink" Target="https://www.lavrpack.ru/catalog/?product=ba7c96cc-92d0-11f0-ab48-22344d083d2c%233a8e6340-92d1-11f0-ab48-22344d083d2c" TargetMode="External"/><Relationship Id="rId_hyperlink_336" Type="http://schemas.openxmlformats.org/officeDocument/2006/relationships/hyperlink" Target="https://www.lavrpack.ru/catalog/?product=ba7c96cc-92d0-11f0-ab48-22344d083d2c%23ce0f8b8c-92d0-11f0-ab48-22344d083d2c" TargetMode="External"/><Relationship Id="rId_hyperlink_337" Type="http://schemas.openxmlformats.org/officeDocument/2006/relationships/hyperlink" Target="https://www.lavrpack.ru/catalog/?product=ba7c96cc-92d0-11f0-ab48-22344d083d2c%23d40781d7-92d0-11f0-ab48-22344d083d2c" TargetMode="External"/><Relationship Id="rId_hyperlink_338" Type="http://schemas.openxmlformats.org/officeDocument/2006/relationships/hyperlink" Target="https://www.lavrpack.ru/catalog/?product=ba7c96cc-92d0-11f0-ab48-22344d083d2c%2326accfbd-92d1-11f0-ab48-22344d083d2c" TargetMode="External"/><Relationship Id="rId_hyperlink_339" Type="http://schemas.openxmlformats.org/officeDocument/2006/relationships/hyperlink" Target="https://www.lavrpack.ru/catalog/?product=ba7c96cc-92d0-11f0-ab48-22344d083d2c%23ed20e261-92d0-11f0-ab48-22344d083d2c" TargetMode="External"/><Relationship Id="rId_hyperlink_340" Type="http://schemas.openxmlformats.org/officeDocument/2006/relationships/hyperlink" Target="https://www.lavrpack.ru/catalog/?product=ba7c96cc-92d0-11f0-ab48-22344d083d2c%231fe5e446-92d1-11f0-ab48-22344d083d2c" TargetMode="External"/><Relationship Id="rId_hyperlink_341" Type="http://schemas.openxmlformats.org/officeDocument/2006/relationships/hyperlink" Target="https://www.lavrpack.ru/catalog/?product=ba7c96cc-92d0-11f0-ab48-22344d083d2c%234737d9cd-92d1-11f0-ab48-22344d083d2c" TargetMode="External"/><Relationship Id="rId_hyperlink_342" Type="http://schemas.openxmlformats.org/officeDocument/2006/relationships/hyperlink" Target="https://www.lavrpack.ru/catalog/?product=ba7c96cc-92d0-11f0-ab48-22344d083d2c%2332d4c4ac-92d1-11f0-ab48-22344d083d2c" TargetMode="External"/><Relationship Id="rId_hyperlink_343" Type="http://schemas.openxmlformats.org/officeDocument/2006/relationships/hyperlink" Target="https://www.lavrpack.ru/catalog/?product=124a754b-6412-11ee-bc2f-00e01a6800eb%2324924705-6412-11ee-bc2f-00e01a6800eb" TargetMode="External"/><Relationship Id="rId_hyperlink_344" Type="http://schemas.openxmlformats.org/officeDocument/2006/relationships/hyperlink" Target="https://www.lavrpack.ru/catalog/?product=124a754b-6412-11ee-bc2f-00e01a6800eb%232ce25502-6412-11ee-bc2f-00e01a6800eb" TargetMode="External"/><Relationship Id="rId_hyperlink_345" Type="http://schemas.openxmlformats.org/officeDocument/2006/relationships/hyperlink" Target="https://www.lavrpack.ru/catalog/?product=124a754b-6412-11ee-bc2f-00e01a6800eb%233f360d17-6412-11ee-bc2f-00e01a6800eb" TargetMode="External"/><Relationship Id="rId_hyperlink_346" Type="http://schemas.openxmlformats.org/officeDocument/2006/relationships/hyperlink" Target="https://www.lavrpack.ru/catalog/?product=1cfdc72f-6411-11ee-bc2f-00e01a6800eb%232962d18e-6411-11ee-bc2f-00e01a6800eb" TargetMode="External"/><Relationship Id="rId_hyperlink_347" Type="http://schemas.openxmlformats.org/officeDocument/2006/relationships/hyperlink" Target="https://www.lavrpack.ru/catalog/?product=1cfdc72f-6411-11ee-bc2f-00e01a6800eb%23354c143b-6411-11ee-bc2f-00e01a6800eb" TargetMode="External"/><Relationship Id="rId_hyperlink_348" Type="http://schemas.openxmlformats.org/officeDocument/2006/relationships/hyperlink" Target="https://www.lavrpack.ru/catalog/?product=ccf903cf-6420-11ee-bc2f-00e01a6800eb" TargetMode="External"/><Relationship Id="rId_hyperlink_349" Type="http://schemas.openxmlformats.org/officeDocument/2006/relationships/hyperlink" Target="https://www.lavrpack.ru/catalog/?product=6d6ecd52-9228-11f0-ab48-22344d083d2c%23738bf794-9228-11f0-ab48-22344d083d2c" TargetMode="External"/><Relationship Id="rId_hyperlink_350" Type="http://schemas.openxmlformats.org/officeDocument/2006/relationships/hyperlink" Target="https://www.lavrpack.ru/catalog/?product=8cec9868-9227-11f0-ab48-22344d083d2c%23bf35a73d-9227-11f0-ab48-22344d083d2c" TargetMode="External"/><Relationship Id="rId_hyperlink_351" Type="http://schemas.openxmlformats.org/officeDocument/2006/relationships/hyperlink" Target="https://www.lavrpack.ru/catalog/?product=203d1ee5-9229-11f0-ab48-22344d083d2c%23265fd8af-9229-11f0-ab48-22344d083d2c" TargetMode="External"/><Relationship Id="rId_hyperlink_352" Type="http://schemas.openxmlformats.org/officeDocument/2006/relationships/hyperlink" Target="https://www.lavrpack.ru/catalog/?product=b5f107de-9239-11f0-ab48-22344d083d2c%23bdc9b0ac-9239-11f0-ab48-22344d083d2c" TargetMode="External"/><Relationship Id="rId_hyperlink_353" Type="http://schemas.openxmlformats.org/officeDocument/2006/relationships/hyperlink" Target="https://www.lavrpack.ru/catalog/?product=6de85412-923a-11f0-ab48-22344d083d2c%2376026c47-923a-11f0-ab48-22344d083d2c" TargetMode="External"/><Relationship Id="rId_hyperlink_354" Type="http://schemas.openxmlformats.org/officeDocument/2006/relationships/hyperlink" Target="https://www.lavrpack.ru/catalog/?product=fa38bb54-9224-11f0-ab48-22344d083d2c%231a5954ff-9225-11f0-ab48-22344d083d2c" TargetMode="External"/><Relationship Id="rId_hyperlink_355" Type="http://schemas.openxmlformats.org/officeDocument/2006/relationships/hyperlink" Target="https://www.lavrpack.ru/catalog/?product=fa38bb54-9224-11f0-ab48-22344d083d2c%2330b87f80-9225-11f0-ab48-22344d083d2c" TargetMode="External"/><Relationship Id="rId_hyperlink_356" Type="http://schemas.openxmlformats.org/officeDocument/2006/relationships/hyperlink" Target="https://www.lavrpack.ru/catalog/?product=fa38bb54-9224-11f0-ab48-22344d083d2c%230d8f0ba7-9225-11f0-ab48-22344d083d2c" TargetMode="External"/><Relationship Id="rId_hyperlink_357" Type="http://schemas.openxmlformats.org/officeDocument/2006/relationships/hyperlink" Target="https://www.lavrpack.ru/catalog/?product=af0a30ae-923a-11f0-ab48-22344d083d2c%23bc6d19d8-923a-11f0-ab48-22344d083d2c" TargetMode="External"/><Relationship Id="rId_hyperlink_358" Type="http://schemas.openxmlformats.org/officeDocument/2006/relationships/hyperlink" Target="https://www.lavrpack.ru/catalog/?product=1b9ec251-6432-11ee-bc2f-00e01a6800eb" TargetMode="External"/><Relationship Id="rId_hyperlink_359" Type="http://schemas.openxmlformats.org/officeDocument/2006/relationships/hyperlink" Target="https://www.lavrpack.ru/catalog/?product=c405f8c3-9226-11f0-ab48-22344d083d2c%23d155ce85-9226-11f0-ab48-22344d083d2c" TargetMode="External"/><Relationship Id="rId_hyperlink_360" Type="http://schemas.openxmlformats.org/officeDocument/2006/relationships/hyperlink" Target="https://www.lavrpack.ru/catalog/?product=c25bffc5-b94a-11ef-ab3b-22344d083d2c%235a543b95-b94b-11ef-ab3b-22344d083d2c" TargetMode="External"/><Relationship Id="rId_hyperlink_361" Type="http://schemas.openxmlformats.org/officeDocument/2006/relationships/hyperlink" Target="https://www.lavrpack.ru/catalog/?product=c25bffc5-b94a-11ef-ab3b-22344d083d2c%2323f41b8e-b94b-11ef-ab3b-22344d083d2c" TargetMode="External"/><Relationship Id="rId_hyperlink_362" Type="http://schemas.openxmlformats.org/officeDocument/2006/relationships/hyperlink" Target="https://www.lavrpack.ru/catalog/?product=6cfa28ca-7f2e-11ec-b73f-0018e40a3af2" TargetMode="External"/><Relationship Id="rId_hyperlink_363" Type="http://schemas.openxmlformats.org/officeDocument/2006/relationships/hyperlink" Target="https://www.lavrpack.ru/catalog/?product=6e2151c5-7f2a-11ec-b73f-0018e40a3af2" TargetMode="External"/><Relationship Id="rId_hyperlink_364" Type="http://schemas.openxmlformats.org/officeDocument/2006/relationships/hyperlink" Target="https://www.lavrpack.ru/catalog/?product=61ebc4f3-7f2a-11ec-b73f-0018e40a3af2" TargetMode="External"/><Relationship Id="rId_hyperlink_365" Type="http://schemas.openxmlformats.org/officeDocument/2006/relationships/hyperlink" Target="https://www.lavrpack.ru/catalog/?product=7a5e70c0-7f2a-11ec-b73f-0018e40a3af2" TargetMode="External"/><Relationship Id="rId_hyperlink_366" Type="http://schemas.openxmlformats.org/officeDocument/2006/relationships/hyperlink" Target="https://www.lavrpack.ru/catalog/?product=55d9636e-7f2a-11ec-b73f-0018e40a3af2" TargetMode="External"/><Relationship Id="rId_hyperlink_367" Type="http://schemas.openxmlformats.org/officeDocument/2006/relationships/hyperlink" Target="https://www.lavrpack.ru/catalog/?product=6e2151cb-7f2a-11ec-b73f-0018e40a3af2" TargetMode="External"/><Relationship Id="rId_hyperlink_368" Type="http://schemas.openxmlformats.org/officeDocument/2006/relationships/hyperlink" Target="https://www.lavrpack.ru/catalog/?product=5be8d72f-7f2a-11ec-b73f-0018e40a3af2" TargetMode="External"/><Relationship Id="rId_hyperlink_369" Type="http://schemas.openxmlformats.org/officeDocument/2006/relationships/hyperlink" Target="https://www.lavrpack.ru/catalog/?product=61ebc4ef-7f2a-11ec-b73f-0018e40a3af2" TargetMode="External"/><Relationship Id="rId_hyperlink_370" Type="http://schemas.openxmlformats.org/officeDocument/2006/relationships/hyperlink" Target="https://www.lavrpack.ru/catalog/?product=5be8d735-7f2a-11ec-b73f-0018e40a3af2" TargetMode="External"/><Relationship Id="rId_hyperlink_371" Type="http://schemas.openxmlformats.org/officeDocument/2006/relationships/hyperlink" Target="https://www.lavrpack.ru/catalog/?product=6e2151be-7f2a-11ec-b73f-0018e40a3af2" TargetMode="External"/><Relationship Id="rId_hyperlink_372" Type="http://schemas.openxmlformats.org/officeDocument/2006/relationships/hyperlink" Target="https://www.lavrpack.ru/catalog/?product=55d9637d-7f2a-11ec-b73f-0018e40a3af2" TargetMode="External"/><Relationship Id="rId_hyperlink_373" Type="http://schemas.openxmlformats.org/officeDocument/2006/relationships/hyperlink" Target="https://www.lavrpack.ru/catalog/?product=bd3bbb31-7f2a-11ec-b73f-0018e40a3af2" TargetMode="External"/><Relationship Id="rId_hyperlink_374" Type="http://schemas.openxmlformats.org/officeDocument/2006/relationships/hyperlink" Target="https://www.lavrpack.ru/catalog/?product=b0f1edc9-7f2a-11ec-b73f-0018e40a3af2" TargetMode="External"/><Relationship Id="rId_hyperlink_375" Type="http://schemas.openxmlformats.org/officeDocument/2006/relationships/hyperlink" Target="https://www.lavrpack.ru/catalog/?product=8cbe6a17-7f2a-11ec-b73f-0018e40a3af2" TargetMode="External"/><Relationship Id="rId_hyperlink_376" Type="http://schemas.openxmlformats.org/officeDocument/2006/relationships/hyperlink" Target="https://www.lavrpack.ru/catalog/?product=9ed808d0-7f2a-11ec-b73f-0018e40a3af2" TargetMode="External"/><Relationship Id="rId_hyperlink_377" Type="http://schemas.openxmlformats.org/officeDocument/2006/relationships/hyperlink" Target="https://www.lavrpack.ru/catalog/?product=9ed808c1-7f2a-11ec-b73f-0018e40a3af2" TargetMode="External"/><Relationship Id="rId_hyperlink_378" Type="http://schemas.openxmlformats.org/officeDocument/2006/relationships/hyperlink" Target="https://www.lavrpack.ru/catalog/?product=72f8ec2d-7f2e-11ec-b73f-0018e40a3af2" TargetMode="External"/><Relationship Id="rId_hyperlink_379" Type="http://schemas.openxmlformats.org/officeDocument/2006/relationships/hyperlink" Target="https://www.lavrpack.ru/catalog/?product=a4daaa1a-7f2a-11ec-b73f-0018e40a3af2" TargetMode="External"/><Relationship Id="rId_hyperlink_380" Type="http://schemas.openxmlformats.org/officeDocument/2006/relationships/hyperlink" Target="https://www.lavrpack.ru/catalog/?product=aae39416-7f2a-11ec-b73f-0018e40a3af2" TargetMode="External"/><Relationship Id="rId_hyperlink_381" Type="http://schemas.openxmlformats.org/officeDocument/2006/relationships/hyperlink" Target="https://www.lavrpack.ru/catalog/?product=72f8ec2f-7f2e-11ec-b73f-0018e40a3af2" TargetMode="External"/><Relationship Id="rId_hyperlink_382" Type="http://schemas.openxmlformats.org/officeDocument/2006/relationships/hyperlink" Target="https://www.lavrpack.ru/catalog/?product=a4daaa16-7f2a-11ec-b73f-0018e40a3af2" TargetMode="External"/><Relationship Id="rId_hyperlink_383" Type="http://schemas.openxmlformats.org/officeDocument/2006/relationships/hyperlink" Target="https://www.lavrpack.ru/catalog/?product=dbddd930-7f2a-11ec-b73f-0018e40a3af2" TargetMode="External"/><Relationship Id="rId_hyperlink_384" Type="http://schemas.openxmlformats.org/officeDocument/2006/relationships/hyperlink" Target="https://www.lavrpack.ru/catalog/?product=98df3098-7f2a-11ec-b73f-0018e40a3af2" TargetMode="External"/><Relationship Id="rId_hyperlink_385" Type="http://schemas.openxmlformats.org/officeDocument/2006/relationships/hyperlink" Target="https://www.lavrpack.ru/catalog/?product=9ed808ce-7f2a-11ec-b73f-0018e40a3af2" TargetMode="External"/><Relationship Id="rId_hyperlink_386" Type="http://schemas.openxmlformats.org/officeDocument/2006/relationships/hyperlink" Target="https://www.lavrpack.ru/catalog/?product=b0f1edde-7f2a-11ec-b73f-0018e40a3af2" TargetMode="External"/><Relationship Id="rId_hyperlink_387" Type="http://schemas.openxmlformats.org/officeDocument/2006/relationships/hyperlink" Target="https://www.lavrpack.ru/catalog/?product=72f8ec35-7f2e-11ec-b73f-0018e40a3af2" TargetMode="External"/><Relationship Id="rId_hyperlink_388" Type="http://schemas.openxmlformats.org/officeDocument/2006/relationships/hyperlink" Target="https://www.lavrpack.ru/catalog/?product=72f8ec2c-7f2e-11ec-b73f-0018e40a3af2" TargetMode="External"/><Relationship Id="rId_hyperlink_389" Type="http://schemas.openxmlformats.org/officeDocument/2006/relationships/hyperlink" Target="https://www.lavrpack.ru/catalog/?product=9ed808c5-7f2a-11ec-b73f-0018e40a3af2" TargetMode="External"/><Relationship Id="rId_hyperlink_390" Type="http://schemas.openxmlformats.org/officeDocument/2006/relationships/hyperlink" Target="https://www.lavrpack.ru/catalog/?product=b0f1edc4-7f2a-11ec-b73f-0018e40a3af2" TargetMode="External"/><Relationship Id="rId_hyperlink_391" Type="http://schemas.openxmlformats.org/officeDocument/2006/relationships/hyperlink" Target="https://www.lavrpack.ru/catalog/?product=dbddd939-7f2a-11ec-b73f-0018e40a3af2" TargetMode="External"/><Relationship Id="rId_hyperlink_392" Type="http://schemas.openxmlformats.org/officeDocument/2006/relationships/hyperlink" Target="https://www.lavrpack.ru/catalog/?product=b70ab68b-7f2a-11ec-b73f-0018e40a3af2" TargetMode="External"/><Relationship Id="rId_hyperlink_393" Type="http://schemas.openxmlformats.org/officeDocument/2006/relationships/hyperlink" Target="https://www.lavrpack.ru/catalog/?product=98df3099-7f2a-11ec-b73f-0018e40a3af2" TargetMode="External"/><Relationship Id="rId_hyperlink_394" Type="http://schemas.openxmlformats.org/officeDocument/2006/relationships/hyperlink" Target="https://www.lavrpack.ru/catalog/?product=dbddd92f-7f2a-11ec-b73f-0018e40a3af2" TargetMode="External"/><Relationship Id="rId_hyperlink_395" Type="http://schemas.openxmlformats.org/officeDocument/2006/relationships/hyperlink" Target="https://www.lavrpack.ru/catalog/?product=5be8d727-7f2a-11ec-b73f-0018e40a3af2" TargetMode="External"/><Relationship Id="rId_hyperlink_396" Type="http://schemas.openxmlformats.org/officeDocument/2006/relationships/hyperlink" Target="https://www.lavrpack.ru/catalog/?product=aae3941c-7f2a-11ec-b73f-0018e40a3af2" TargetMode="External"/><Relationship Id="rId_hyperlink_397" Type="http://schemas.openxmlformats.org/officeDocument/2006/relationships/hyperlink" Target="https://www.lavrpack.ru/catalog/?product=ab6127c7-7f2c-11ec-b73f-0018e40a3af2" TargetMode="External"/><Relationship Id="rId_hyperlink_398" Type="http://schemas.openxmlformats.org/officeDocument/2006/relationships/hyperlink" Target="https://www.lavrpack.ru/catalog/?product=a5adcf00-7f2b-11ec-b73f-0018e40a3af2" TargetMode="External"/><Relationship Id="rId_hyperlink_399" Type="http://schemas.openxmlformats.org/officeDocument/2006/relationships/hyperlink" Target="https://www.lavrpack.ru/catalog/?product=78fd9291-7f2e-11ec-b73f-0018e40a3af2" TargetMode="External"/><Relationship Id="rId_hyperlink_400" Type="http://schemas.openxmlformats.org/officeDocument/2006/relationships/hyperlink" Target="https://www.lavrpack.ru/catalog/?product=c98db545-7f2a-11ec-b73f-0018e40a3af2" TargetMode="External"/><Relationship Id="rId_hyperlink_401" Type="http://schemas.openxmlformats.org/officeDocument/2006/relationships/hyperlink" Target="https://www.lavrpack.ru/catalog/?product=61ebc4fb-7f2a-11ec-b73f-0018e40a3af2" TargetMode="External"/><Relationship Id="rId_hyperlink_402" Type="http://schemas.openxmlformats.org/officeDocument/2006/relationships/hyperlink" Target="https://www.lavrpack.ru/catalog/?product=d5b78828-7f2a-11ec-b73f-0018e40a3af2" TargetMode="External"/><Relationship Id="rId_hyperlink_403" Type="http://schemas.openxmlformats.org/officeDocument/2006/relationships/hyperlink" Target="https://www.lavrpack.ru/catalog/?product=cfad57e2-7f2a-11ec-b73f-0018e40a3af2" TargetMode="External"/><Relationship Id="rId_hyperlink_404" Type="http://schemas.openxmlformats.org/officeDocument/2006/relationships/hyperlink" Target="https://www.lavrpack.ru/catalog/?product=78fd929d-7f2e-11ec-b73f-0018e40a3af2" TargetMode="External"/><Relationship Id="rId_hyperlink_405" Type="http://schemas.openxmlformats.org/officeDocument/2006/relationships/hyperlink" Target="https://www.lavrpack.ru/catalog/?product=cfad57d8-7f2a-11ec-b73f-0018e40a3af2" TargetMode="External"/><Relationship Id="rId_hyperlink_406" Type="http://schemas.openxmlformats.org/officeDocument/2006/relationships/hyperlink" Target="https://www.lavrpack.ru/catalog/?product=cfad57dc-7f2a-11ec-b73f-0018e40a3af2" TargetMode="External"/><Relationship Id="rId_hyperlink_407" Type="http://schemas.openxmlformats.org/officeDocument/2006/relationships/hyperlink" Target="https://www.lavrpack.ru/catalog/?product=fa719a78-7f2a-11ec-b73f-0018e40a3af2" TargetMode="External"/><Relationship Id="rId_hyperlink_408" Type="http://schemas.openxmlformats.org/officeDocument/2006/relationships/hyperlink" Target="https://www.lavrpack.ru/catalog/?product=7efd5337-7f2e-11ec-b73f-0018e40a3af2" TargetMode="External"/><Relationship Id="rId_hyperlink_409" Type="http://schemas.openxmlformats.org/officeDocument/2006/relationships/hyperlink" Target="https://www.lavrpack.ru/catalog/?product=7efd533e-7f2e-11ec-b73f-0018e40a3af2" TargetMode="External"/><Relationship Id="rId_hyperlink_410" Type="http://schemas.openxmlformats.org/officeDocument/2006/relationships/hyperlink" Target="https://www.lavrpack.ru/catalog/?product=7efd5344-7f2e-11ec-b73f-0018e40a3af2" TargetMode="External"/><Relationship Id="rId_hyperlink_411" Type="http://schemas.openxmlformats.org/officeDocument/2006/relationships/hyperlink" Target="https://www.lavrpack.ru/catalog/?product=d5b7881d-7f2a-11ec-b73f-0018e40a3af2" TargetMode="External"/><Relationship Id="rId_hyperlink_412" Type="http://schemas.openxmlformats.org/officeDocument/2006/relationships/hyperlink" Target="https://www.lavrpack.ru/catalog/?product=d5b7881f-7f2a-11ec-b73f-0018e40a3af2" TargetMode="External"/><Relationship Id="rId_hyperlink_413" Type="http://schemas.openxmlformats.org/officeDocument/2006/relationships/hyperlink" Target="https://www.lavrpack.ru/catalog/?product=cfad57e3-7f2a-11ec-b73f-0018e40a3af2" TargetMode="External"/><Relationship Id="rId_hyperlink_414" Type="http://schemas.openxmlformats.org/officeDocument/2006/relationships/hyperlink" Target="https://www.lavrpack.ru/catalog/?product=9ed808d2-7f2a-11ec-b73f-0018e40a3af2" TargetMode="External"/><Relationship Id="rId_hyperlink_415" Type="http://schemas.openxmlformats.org/officeDocument/2006/relationships/hyperlink" Target="https://www.lavrpack.ru/catalog/?product=a4daaa05-7f2a-11ec-b73f-0018e40a3af2" TargetMode="External"/><Relationship Id="rId_hyperlink_416" Type="http://schemas.openxmlformats.org/officeDocument/2006/relationships/hyperlink" Target="https://www.lavrpack.ru/catalog/?product=8cbe6a25-7f2a-11ec-b73f-0018e40a3af2" TargetMode="External"/><Relationship Id="rId_hyperlink_417" Type="http://schemas.openxmlformats.org/officeDocument/2006/relationships/hyperlink" Target="https://www.lavrpack.ru/catalog/?product=9ed808d1-7f2a-11ec-b73f-0018e40a3af2" TargetMode="External"/><Relationship Id="rId_hyperlink_418" Type="http://schemas.openxmlformats.org/officeDocument/2006/relationships/hyperlink" Target="https://www.lavrpack.ru/catalog/?product=aae39413-7f2a-11ec-b73f-0018e40a3af2" TargetMode="External"/><Relationship Id="rId_hyperlink_419" Type="http://schemas.openxmlformats.org/officeDocument/2006/relationships/hyperlink" Target="https://www.lavrpack.ru/catalog/?product=72f8ec2e-7f2e-11ec-b73f-0018e40a3af2" TargetMode="External"/><Relationship Id="rId_hyperlink_420" Type="http://schemas.openxmlformats.org/officeDocument/2006/relationships/hyperlink" Target="https://www.lavrpack.ru/catalog/?product=98df3094-7f2a-11ec-b73f-0018e40a3af2" TargetMode="External"/><Relationship Id="rId_hyperlink_421" Type="http://schemas.openxmlformats.org/officeDocument/2006/relationships/hyperlink" Target="https://www.lavrpack.ru/catalog/?product=b0f1edc7-7f2a-11ec-b73f-0018e40a3af2" TargetMode="External"/><Relationship Id="rId_hyperlink_422" Type="http://schemas.openxmlformats.org/officeDocument/2006/relationships/hyperlink" Target="https://www.lavrpack.ru/catalog/?product=b0f1edd2-7f2a-11ec-b73f-0018e40a3af2" TargetMode="External"/><Relationship Id="rId_hyperlink_423" Type="http://schemas.openxmlformats.org/officeDocument/2006/relationships/hyperlink" Target="https://www.lavrpack.ru/catalog/?product=aae3941d-7f2a-11ec-b73f-0018e40a3af2" TargetMode="External"/><Relationship Id="rId_hyperlink_424" Type="http://schemas.openxmlformats.org/officeDocument/2006/relationships/hyperlink" Target="https://www.lavrpack.ru/catalog/?product=b70ab68a-7f2a-11ec-b73f-0018e40a3af2" TargetMode="External"/><Relationship Id="rId_hyperlink_425" Type="http://schemas.openxmlformats.org/officeDocument/2006/relationships/hyperlink" Target="https://www.lavrpack.ru/catalog/?product=d5b78824-7f2a-11ec-b73f-0018e40a3af2" TargetMode="External"/><Relationship Id="rId_hyperlink_426" Type="http://schemas.openxmlformats.org/officeDocument/2006/relationships/hyperlink" Target="https://www.lavrpack.ru/catalog/?product=5be8d726-7f2a-11ec-b73f-0018e40a3af2" TargetMode="External"/><Relationship Id="rId_hyperlink_427" Type="http://schemas.openxmlformats.org/officeDocument/2006/relationships/hyperlink" Target="https://www.lavrpack.ru/catalog/?product=4fc170ec-7f2a-11ec-b73f-0018e40a3af2" TargetMode="External"/><Relationship Id="rId_hyperlink_428" Type="http://schemas.openxmlformats.org/officeDocument/2006/relationships/hyperlink" Target="https://www.lavrpack.ru/catalog/?product=dbddd93d-7f2a-11ec-b73f-0018e40a3af2" TargetMode="External"/><Relationship Id="rId_hyperlink_429" Type="http://schemas.openxmlformats.org/officeDocument/2006/relationships/hyperlink" Target="https://www.lavrpack.ru/catalog/?product=4fc170d9-7f2a-11ec-b73f-0018e40a3af2" TargetMode="External"/><Relationship Id="rId_hyperlink_430" Type="http://schemas.openxmlformats.org/officeDocument/2006/relationships/hyperlink" Target="https://www.lavrpack.ru/catalog/?product=61ebc4fe-7f2a-11ec-b73f-0018e40a3af2" TargetMode="External"/><Relationship Id="rId_hyperlink_431" Type="http://schemas.openxmlformats.org/officeDocument/2006/relationships/hyperlink" Target="https://www.lavrpack.ru/catalog/?product=68132352-7f2a-11ec-b73f-0018e40a3af2" TargetMode="External"/><Relationship Id="rId_hyperlink_432" Type="http://schemas.openxmlformats.org/officeDocument/2006/relationships/hyperlink" Target="https://www.lavrpack.ru/catalog/?product=a5418082-103a-11f0-ab40-22344d083d2c%23da231e05-103a-11f0-ab40-22344d083d2c" TargetMode="External"/><Relationship Id="rId_hyperlink_433" Type="http://schemas.openxmlformats.org/officeDocument/2006/relationships/hyperlink" Target="https://www.lavrpack.ru/catalog/?product=4fc170e3-7f2a-11ec-b73f-0018e40a3af2" TargetMode="External"/><Relationship Id="rId_hyperlink_434" Type="http://schemas.openxmlformats.org/officeDocument/2006/relationships/hyperlink" Target="https://www.lavrpack.ru/catalog/?product=65fb6d27-103b-11f0-ab40-22344d083d2c%2374656753-103b-11f0-ab40-22344d083d2c" TargetMode="External"/><Relationship Id="rId_hyperlink_435" Type="http://schemas.openxmlformats.org/officeDocument/2006/relationships/hyperlink" Target="https://www.lavrpack.ru/catalog/?product=85b73858-103c-11f0-ab40-22344d083d2c%23b25a1082-103c-11f0-ab40-22344d083d2c" TargetMode="External"/><Relationship Id="rId_hyperlink_436" Type="http://schemas.openxmlformats.org/officeDocument/2006/relationships/hyperlink" Target="https://www.lavrpack.ru/catalog/?product=b053f3d5-103d-11f0-ab40-22344d083d2c%23c3edc69a-1056-11f0-ab40-22344d083d2c" TargetMode="External"/><Relationship Id="rId_hyperlink_437" Type="http://schemas.openxmlformats.org/officeDocument/2006/relationships/hyperlink" Target="https://www.lavrpack.ru/catalog/?product=78fd9290-7f2e-11ec-b73f-0018e40a3af2" TargetMode="External"/><Relationship Id="rId_hyperlink_438" Type="http://schemas.openxmlformats.org/officeDocument/2006/relationships/hyperlink" Target="https://www.lavrpack.ru/catalog/?product=75708ab1-92e1-11f0-ab48-22344d083d2c%23990d4c2e-92e1-11f0-ab48-22344d083d2c" TargetMode="External"/><Relationship Id="rId_hyperlink_439" Type="http://schemas.openxmlformats.org/officeDocument/2006/relationships/hyperlink" Target="https://www.lavrpack.ru/catalog/?product=75708ab1-92e1-11f0-ab48-22344d083d2c%23a545c623-92e1-11f0-ab48-22344d083d2c" TargetMode="External"/><Relationship Id="rId_hyperlink_440" Type="http://schemas.openxmlformats.org/officeDocument/2006/relationships/hyperlink" Target="https://www.lavrpack.ru/catalog/?product=75708ab1-92e1-11f0-ab48-22344d083d2c%2382de90d2-92e1-11f0-ab48-22344d083d2c" TargetMode="External"/><Relationship Id="rId_hyperlink_441" Type="http://schemas.openxmlformats.org/officeDocument/2006/relationships/hyperlink" Target="https://www.lavrpack.ru/catalog/?product=a125a409-4d12-11f0-ab41-22344d083d2c%23a7c24d88-4d12-11f0-ab41-22344d083d2c" TargetMode="External"/><Relationship Id="rId_hyperlink_442" Type="http://schemas.openxmlformats.org/officeDocument/2006/relationships/hyperlink" Target="https://www.lavrpack.ru/catalog/?product=0bc6ef59-b94d-11ef-ab3b-22344d083d2c%2340de4a11-b94d-11ef-ab3b-22344d083d2c" TargetMode="External"/><Relationship Id="rId_hyperlink_443" Type="http://schemas.openxmlformats.org/officeDocument/2006/relationships/hyperlink" Target="https://www.lavrpack.ru/catalog/?product=0bc6ef59-b94d-11ef-ab3b-22344d083d2c%2327408bcd-b94d-11ef-ab3b-22344d083d2c" TargetMode="External"/><Relationship Id="rId_hyperlink_444" Type="http://schemas.openxmlformats.org/officeDocument/2006/relationships/hyperlink" Target="https://www.lavrpack.ru/catalog/?product=149c26af-6476-11ef-ab51-1cfd08767542" TargetMode="External"/><Relationship Id="rId_hyperlink_445" Type="http://schemas.openxmlformats.org/officeDocument/2006/relationships/hyperlink" Target="https://www.lavrpack.ru/catalog/?product=af7500e3-1042-11f0-ab40-22344d083d2c%23b9d789f8-1042-11f0-ab40-22344d083d2c" TargetMode="External"/><Relationship Id="rId_hyperlink_446" Type="http://schemas.openxmlformats.org/officeDocument/2006/relationships/hyperlink" Target="https://www.lavrpack.ru/catalog/?product=2bed2340-103d-11f0-ab40-22344d083d2c%2335ab2ebc-103d-11f0-ab40-22344d083d2c" TargetMode="External"/><Relationship Id="rId_hyperlink_447" Type="http://schemas.openxmlformats.org/officeDocument/2006/relationships/hyperlink" Target="https://www.lavrpack.ru/catalog/?product=ee4ec768-b94b-11ef-ab3b-22344d083d2c%233e08060b-b94c-11ef-ab3b-22344d083d2c" TargetMode="External"/><Relationship Id="rId_hyperlink_448" Type="http://schemas.openxmlformats.org/officeDocument/2006/relationships/hyperlink" Target="https://www.lavrpack.ru/catalog/?product=fed0eee4-1066-11f0-ab40-22344d083d2c%230b518194-1067-11f0-ab40-22344d083d2c" TargetMode="External"/><Relationship Id="rId_hyperlink_449" Type="http://schemas.openxmlformats.org/officeDocument/2006/relationships/hyperlink" Target="https://www.lavrpack.ru/catalog/?product=fed0eee4-1066-11f0-ab40-22344d083d2c%23653ba2c0-1067-11f0-ab40-22344d083d2c" TargetMode="External"/><Relationship Id="rId_hyperlink_450" Type="http://schemas.openxmlformats.org/officeDocument/2006/relationships/hyperlink" Target="https://www.lavrpack.ru/catalog/?product=9b93f1fe-1069-11f0-ab40-22344d083d2c%23a86f7e8a-1069-11f0-ab40-22344d083d2c" TargetMode="External"/><Relationship Id="rId_hyperlink_451" Type="http://schemas.openxmlformats.org/officeDocument/2006/relationships/hyperlink" Target="https://www.lavrpack.ru/catalog/?product=8c3da24f-b94b-11ef-ab3b-22344d083d2c%23be9ce916-b94b-11ef-ab3b-22344d083d2c" TargetMode="External"/><Relationship Id="rId_hyperlink_452" Type="http://schemas.openxmlformats.org/officeDocument/2006/relationships/hyperlink" Target="https://www.lavrpack.ru/catalog/?product=8c3da24f-b94b-11ef-ab3b-22344d083d2c%23a753f901-b94b-11ef-ab3b-22344d083d2c" TargetMode="External"/><Relationship Id="rId_hyperlink_453" Type="http://schemas.openxmlformats.org/officeDocument/2006/relationships/hyperlink" Target="https://www.lavrpack.ru/catalog/?product=41e4d4f3-9cfd-11ef-ab3b-22344d083d2c%234e064c8e-9cfd-11ef-ab3b-22344d083d2c" TargetMode="External"/><Relationship Id="rId_hyperlink_454" Type="http://schemas.openxmlformats.org/officeDocument/2006/relationships/hyperlink" Target="https://www.lavrpack.ru/catalog/?product=e1bd5394-9cfb-11ef-ab3b-22344d083d2c%23e85cb888-9cfb-11ef-ab3b-22344d083d2c" TargetMode="External"/><Relationship Id="rId_hyperlink_455" Type="http://schemas.openxmlformats.org/officeDocument/2006/relationships/hyperlink" Target="https://www.lavrpack.ru/catalog/?product=5ab38429-7f2e-11ec-b73f-0018e40a3af2" TargetMode="External"/><Relationship Id="rId_hyperlink_456" Type="http://schemas.openxmlformats.org/officeDocument/2006/relationships/hyperlink" Target="https://www.lavrpack.ru/catalog/?product=0106dc64-7f2c-11ec-b73f-0018e40a3af2" TargetMode="External"/><Relationship Id="rId_hyperlink_457" Type="http://schemas.openxmlformats.org/officeDocument/2006/relationships/hyperlink" Target="https://www.lavrpack.ru/catalog/?product=c89a93ea-7f2d-11ec-b73f-0018e40a3af2" TargetMode="External"/><Relationship Id="rId_hyperlink_458" Type="http://schemas.openxmlformats.org/officeDocument/2006/relationships/hyperlink" Target="https://www.lavrpack.ru/catalog/?product=0cb9dada-7f2b-11ec-b73f-0018e40a3af2" TargetMode="External"/><Relationship Id="rId_hyperlink_459" Type="http://schemas.openxmlformats.org/officeDocument/2006/relationships/hyperlink" Target="https://www.lavrpack.ru/catalog/?product=12ded6ab-7f2b-11ec-b73f-0018e40a3af2" TargetMode="External"/><Relationship Id="rId_hyperlink_460" Type="http://schemas.openxmlformats.org/officeDocument/2006/relationships/hyperlink" Target="https://www.lavrpack.ru/catalog/?product=b342c111-52ed-11ef-ab50-1cfd08767542%230bcd492a-52ee-11ef-ab50-1cfd08767542" TargetMode="External"/><Relationship Id="rId_hyperlink_461" Type="http://schemas.openxmlformats.org/officeDocument/2006/relationships/hyperlink" Target="https://www.lavrpack.ru/catalog/?product=b342c111-52ed-11ef-ab50-1cfd08767542%23c8398eaa-52ed-11ef-ab50-1cfd08767542" TargetMode="External"/><Relationship Id="rId_hyperlink_462" Type="http://schemas.openxmlformats.org/officeDocument/2006/relationships/hyperlink" Target="https://www.lavrpack.ru/catalog/?product=b342c111-52ed-11ef-ab50-1cfd08767542%23af0319fc-52f1-11ef-ab50-1cfd08767542" TargetMode="External"/><Relationship Id="rId_hyperlink_463" Type="http://schemas.openxmlformats.org/officeDocument/2006/relationships/hyperlink" Target="https://www.lavrpack.ru/catalog/?product=b342c111-52ed-11ef-ab50-1cfd08767542%23635fc928-52ee-11ef-ab50-1cfd08767542" TargetMode="External"/><Relationship Id="rId_hyperlink_464" Type="http://schemas.openxmlformats.org/officeDocument/2006/relationships/hyperlink" Target="https://www.lavrpack.ru/catalog/?product=b342c111-52ed-11ef-ab50-1cfd08767542%231b561bb3-52ee-11ef-ab50-1cfd08767542" TargetMode="External"/><Relationship Id="rId_hyperlink_465" Type="http://schemas.openxmlformats.org/officeDocument/2006/relationships/hyperlink" Target="https://www.lavrpack.ru/catalog/?product=b342c111-52ed-11ef-ab50-1cfd08767542%2303a25da3-52ee-11ef-ab50-1cfd08767542" TargetMode="External"/><Relationship Id="rId_hyperlink_466" Type="http://schemas.openxmlformats.org/officeDocument/2006/relationships/hyperlink" Target="https://www.lavrpack.ru/catalog/?product=b342c111-52ed-11ef-ab50-1cfd08767542%23f1b26ff2-52ed-11ef-ab50-1cfd08767542" TargetMode="External"/><Relationship Id="rId_hyperlink_467" Type="http://schemas.openxmlformats.org/officeDocument/2006/relationships/hyperlink" Target="https://www.lavrpack.ru/catalog/?product=b342c111-52ed-11ef-ab50-1cfd08767542%233ef59e5b-52ee-11ef-ab50-1cfd08767542" TargetMode="External"/><Relationship Id="rId_hyperlink_468" Type="http://schemas.openxmlformats.org/officeDocument/2006/relationships/hyperlink" Target="https://www.lavrpack.ru/catalog/?product=b342c111-52ed-11ef-ab50-1cfd08767542%232ff976d1-52ee-11ef-ab50-1cfd08767542" TargetMode="External"/><Relationship Id="rId_hyperlink_469" Type="http://schemas.openxmlformats.org/officeDocument/2006/relationships/hyperlink" Target="https://www.lavrpack.ru/catalog/?product=b342c111-52ed-11ef-ab50-1cfd08767542%2378dc1a33-52ee-11ef-ab50-1cfd08767542" TargetMode="External"/><Relationship Id="rId_hyperlink_470" Type="http://schemas.openxmlformats.org/officeDocument/2006/relationships/hyperlink" Target="https://www.lavrpack.ru/catalog/?product=b342c111-52ed-11ef-ab50-1cfd08767542%234f55048d-52ee-11ef-ab50-1cfd08767542" TargetMode="External"/><Relationship Id="rId_hyperlink_471" Type="http://schemas.openxmlformats.org/officeDocument/2006/relationships/hyperlink" Target="https://www.lavrpack.ru/catalog/?product=b342c111-52ed-11ef-ab50-1cfd08767542%23eac23813-52ed-11ef-ab50-1cfd08767542" TargetMode="External"/><Relationship Id="rId_hyperlink_472" Type="http://schemas.openxmlformats.org/officeDocument/2006/relationships/hyperlink" Target="https://www.lavrpack.ru/catalog/?product=b342c111-52ed-11ef-ab50-1cfd08767542%23584204ed-52f0-11ef-ab50-1cfd08767542" TargetMode="External"/><Relationship Id="rId_hyperlink_473" Type="http://schemas.openxmlformats.org/officeDocument/2006/relationships/hyperlink" Target="https://www.lavrpack.ru/catalog/?product=9f132937-7f2c-11ec-b73f-0018e40a3af2" TargetMode="External"/><Relationship Id="rId_hyperlink_474" Type="http://schemas.openxmlformats.org/officeDocument/2006/relationships/hyperlink" Target="https://www.lavrpack.ru/catalog/?product=1dc1ebba-7f2e-11ec-b73f-0018e40a3af2" TargetMode="External"/><Relationship Id="rId_hyperlink_475" Type="http://schemas.openxmlformats.org/officeDocument/2006/relationships/hyperlink" Target="https://www.lavrpack.ru/catalog/?product=9f132936-7f2c-11ec-b73f-0018e40a3af2" TargetMode="External"/><Relationship Id="rId_hyperlink_476" Type="http://schemas.openxmlformats.org/officeDocument/2006/relationships/hyperlink" Target="https://www.lavrpack.ru/catalog/?product=7a5e70be-7f2a-11ec-b73f-0018e40a3af2" TargetMode="External"/><Relationship Id="rId_hyperlink_477" Type="http://schemas.openxmlformats.org/officeDocument/2006/relationships/hyperlink" Target="https://www.lavrpack.ru/catalog/?product=7450b417-7f2a-11ec-b73f-0018e40a3af2" TargetMode="External"/><Relationship Id="rId_hyperlink_478" Type="http://schemas.openxmlformats.org/officeDocument/2006/relationships/hyperlink" Target="https://www.lavrpack.ru/catalog/?product=0c4d592b-7f2d-11ec-b73f-0018e40a3af2" TargetMode="External"/><Relationship Id="rId_hyperlink_479" Type="http://schemas.openxmlformats.org/officeDocument/2006/relationships/hyperlink" Target="https://www.lavrpack.ru/catalog/?product=c2c94be4-7f2e-11ec-b73f-0018e40a3af2" TargetMode="External"/><Relationship Id="rId_hyperlink_480" Type="http://schemas.openxmlformats.org/officeDocument/2006/relationships/hyperlink" Target="https://www.lavrpack.ru/catalog/?product=e596acaf-354b-11ee-a5bc-00e01a6800eb%238976688c-354c-11ee-a5bc-00e01a6800eb" TargetMode="External"/><Relationship Id="rId_hyperlink_481" Type="http://schemas.openxmlformats.org/officeDocument/2006/relationships/hyperlink" Target="https://www.lavrpack.ru/catalog/?product=e596acaf-354b-11ee-a5bc-00e01a6800eb%2317a1dab2-354c-11ee-a5bc-00e01a6800eb" TargetMode="External"/><Relationship Id="rId_hyperlink_482" Type="http://schemas.openxmlformats.org/officeDocument/2006/relationships/hyperlink" Target="https://www.lavrpack.ru/catalog/?product=e596acaf-354b-11ee-a5bc-00e01a6800eb%2351293c71-354c-11ee-a5bc-00e01a6800eb" TargetMode="External"/><Relationship Id="rId_hyperlink_483" Type="http://schemas.openxmlformats.org/officeDocument/2006/relationships/hyperlink" Target="https://www.lavrpack.ru/catalog/?product=e596acaf-354b-11ee-a5bc-00e01a6800eb%239bb4748b-a8ee-11f0-ab48-22344d083d2c" TargetMode="External"/><Relationship Id="rId_hyperlink_484" Type="http://schemas.openxmlformats.org/officeDocument/2006/relationships/hyperlink" Target="https://www.lavrpack.ru/catalog/?product=e596acaf-354b-11ee-a5bc-00e01a6800eb%232f0e0505-354c-11ee-a5bc-00e01a6800eb" TargetMode="External"/><Relationship Id="rId_hyperlink_485" Type="http://schemas.openxmlformats.org/officeDocument/2006/relationships/hyperlink" Target="https://www.lavrpack.ru/catalog/?product=e596acaf-354b-11ee-a5bc-00e01a6800eb%233eaf6e31-354c-11ee-a5bc-00e01a6800eb" TargetMode="External"/><Relationship Id="rId_hyperlink_486" Type="http://schemas.openxmlformats.org/officeDocument/2006/relationships/hyperlink" Target="https://www.lavrpack.ru/catalog/?product=e596acaf-354b-11ee-a5bc-00e01a6800eb%234691fd19-354c-11ee-a5bc-00e01a6800eb" TargetMode="External"/><Relationship Id="rId_hyperlink_487" Type="http://schemas.openxmlformats.org/officeDocument/2006/relationships/hyperlink" Target="https://www.lavrpack.ru/catalog/?product=e596acaf-354b-11ee-a5bc-00e01a6800eb%236eb3b038-354c-11ee-a5bc-00e01a6800eb" TargetMode="External"/><Relationship Id="rId_hyperlink_488" Type="http://schemas.openxmlformats.org/officeDocument/2006/relationships/hyperlink" Target="https://www.lavrpack.ru/catalog/?product=e596acaf-354b-11ee-a5bc-00e01a6800eb%23f6996955-71a7-11ee-a8ad-00e01a6800eb" TargetMode="External"/><Relationship Id="rId_hyperlink_489" Type="http://schemas.openxmlformats.org/officeDocument/2006/relationships/hyperlink" Target="https://www.lavrpack.ru/catalog/?product=e596acaf-354b-11ee-a5bc-00e01a6800eb%239a781d73-354c-11ee-a5bc-00e01a6800eb" TargetMode="External"/><Relationship Id="rId_hyperlink_490" Type="http://schemas.openxmlformats.org/officeDocument/2006/relationships/hyperlink" Target="https://www.lavrpack.ru/catalog/?product=e596acaf-354b-11ee-a5bc-00e01a6800eb%23e77628bd-71a7-11ee-a8ad-00e01a6800eb" TargetMode="External"/><Relationship Id="rId_hyperlink_491" Type="http://schemas.openxmlformats.org/officeDocument/2006/relationships/hyperlink" Target="https://www.lavrpack.ru/catalog/?product=e596acaf-354b-11ee-a5bc-00e01a6800eb%23fac0689f-354b-11ee-a5bc-00e01a6800eb" TargetMode="External"/><Relationship Id="rId_hyperlink_492" Type="http://schemas.openxmlformats.org/officeDocument/2006/relationships/hyperlink" Target="https://www.lavrpack.ru/catalog/?product=e596acaf-354b-11ee-a5bc-00e01a6800eb%2392613033-354c-11ee-a5bc-00e01a6800eb" TargetMode="External"/><Relationship Id="rId_hyperlink_493" Type="http://schemas.openxmlformats.org/officeDocument/2006/relationships/hyperlink" Target="https://www.lavrpack.ru/catalog/?product=e596acaf-354b-11ee-a5bc-00e01a6800eb%237ff5aa34-354c-11ee-a5bc-00e01a6800eb" TargetMode="External"/><Relationship Id="rId_hyperlink_494" Type="http://schemas.openxmlformats.org/officeDocument/2006/relationships/hyperlink" Target="https://www.lavrpack.ru/catalog/?product=c20c0540-71a8-11ee-a8ad-00e01a6800eb%23e600ee96-71a8-11ee-a8ad-00e01a6800eb" TargetMode="External"/><Relationship Id="rId_hyperlink_495" Type="http://schemas.openxmlformats.org/officeDocument/2006/relationships/hyperlink" Target="https://www.lavrpack.ru/catalog/?product=c20c0540-71a8-11ee-a8ad-00e01a6800eb%23d03a17e6-71a8-11ee-a8ad-00e01a6800eb" TargetMode="External"/><Relationship Id="rId_hyperlink_496" Type="http://schemas.openxmlformats.org/officeDocument/2006/relationships/hyperlink" Target="https://www.lavrpack.ru/catalog/?product=c20c0540-71a8-11ee-a8ad-00e01a6800eb%23b057d0c1-b92b-11ef-ab3b-22344d083d2c" TargetMode="External"/><Relationship Id="rId_hyperlink_497" Type="http://schemas.openxmlformats.org/officeDocument/2006/relationships/hyperlink" Target="https://www.lavrpack.ru/catalog/?product=c20c0540-71a8-11ee-a8ad-00e01a6800eb%23c4b4086f-b92b-11ef-ab3b-22344d083d2c" TargetMode="External"/><Relationship Id="rId_hyperlink_498" Type="http://schemas.openxmlformats.org/officeDocument/2006/relationships/hyperlink" Target="https://www.lavrpack.ru/catalog/?product=c20c0540-71a8-11ee-a8ad-00e01a6800eb%23be227ac1-b92b-11ef-ab3b-22344d083d2c" TargetMode="External"/><Relationship Id="rId_hyperlink_499" Type="http://schemas.openxmlformats.org/officeDocument/2006/relationships/hyperlink" Target="https://www.lavrpack.ru/catalog/?product=e69849cb-6204-11f0-ab47-22344d083d2c%23076438aa-6205-11f0-ab47-22344d083d2c" TargetMode="External"/><Relationship Id="rId_hyperlink_500" Type="http://schemas.openxmlformats.org/officeDocument/2006/relationships/hyperlink" Target="https://www.lavrpack.ru/catalog/?product=68132360-7f2a-11ec-b73f-0018e40a3af2" TargetMode="External"/><Relationship Id="rId_hyperlink_501" Type="http://schemas.openxmlformats.org/officeDocument/2006/relationships/hyperlink" Target="https://www.lavrpack.ru/catalog/?product=4833008b-620e-11f0-ab47-22344d083d2c%2373b8c944-620e-11f0-ab47-22344d083d2c" TargetMode="External"/><Relationship Id="rId_hyperlink_502" Type="http://schemas.openxmlformats.org/officeDocument/2006/relationships/hyperlink" Target="https://www.lavrpack.ru/catalog/?product=4833008b-620e-11f0-ab47-22344d083d2c%2302c39597-767b-11f0-ab47-22344d083d2c" TargetMode="External"/><Relationship Id="rId_hyperlink_503" Type="http://schemas.openxmlformats.org/officeDocument/2006/relationships/hyperlink" Target="https://www.lavrpack.ru/catalog/?product=4fc170e5-7f2a-11ec-b73f-0018e40a3af2" TargetMode="External"/><Relationship Id="rId_hyperlink_504" Type="http://schemas.openxmlformats.org/officeDocument/2006/relationships/hyperlink" Target="https://www.lavrpack.ru/catalog/?product=68132361-7f2a-11ec-b73f-0018e40a3af2" TargetMode="External"/><Relationship Id="rId_hyperlink_505" Type="http://schemas.openxmlformats.org/officeDocument/2006/relationships/hyperlink" Target="https://www.lavrpack.ru/catalog/?product=7c5479c0-9ce0-11ef-ab3b-22344d083d2c%239b0791df-9ce0-11ef-ab3b-22344d083d2c" TargetMode="External"/><Relationship Id="rId_hyperlink_506" Type="http://schemas.openxmlformats.org/officeDocument/2006/relationships/hyperlink" Target="https://www.lavrpack.ru/catalog/?product=7c5479c0-9ce0-11ef-ab3b-22344d083d2c%2394de042a-9ce0-11ef-ab3b-22344d083d2c" TargetMode="External"/><Relationship Id="rId_hyperlink_507" Type="http://schemas.openxmlformats.org/officeDocument/2006/relationships/hyperlink" Target="https://www.lavrpack.ru/catalog/?product=7c5479c0-9ce0-11ef-ab3b-22344d083d2c%23a0fdbb1e-9ce0-11ef-ab3b-22344d083d2c" TargetMode="External"/><Relationship Id="rId_hyperlink_508" Type="http://schemas.openxmlformats.org/officeDocument/2006/relationships/hyperlink" Target="https://www.lavrpack.ru/catalog/?product=7c5479c0-9ce0-11ef-ab3b-22344d083d2c%238ebb1e19-9ce0-11ef-ab3b-22344d083d2c" TargetMode="External"/><Relationship Id="rId_hyperlink_509" Type="http://schemas.openxmlformats.org/officeDocument/2006/relationships/hyperlink" Target="https://www.lavrpack.ru/catalog/?product=a72b4079-1720-11ee-8f7e-00e01a6800eb%23c637532c-1720-11ee-8f7e-00e01a6800eb" TargetMode="External"/><Relationship Id="rId_hyperlink_510" Type="http://schemas.openxmlformats.org/officeDocument/2006/relationships/hyperlink" Target="https://www.lavrpack.ru/catalog/?product=f81df876-171f-11ee-8f7e-00e01a6800eb%230d702baa-1720-11ee-8f7e-00e01a6800eb" TargetMode="External"/><Relationship Id="rId_hyperlink_511" Type="http://schemas.openxmlformats.org/officeDocument/2006/relationships/hyperlink" Target="https://www.lavrpack.ru/catalog/?product=68132351-7f2a-11ec-b73f-0018e40a3af2" TargetMode="External"/><Relationship Id="rId_hyperlink_512" Type="http://schemas.openxmlformats.org/officeDocument/2006/relationships/hyperlink" Target="https://www.lavrpack.ru/catalog/?product=1f1e7138-7f2b-11ec-b73f-0018e40a3af2" TargetMode="External"/><Relationship Id="rId_hyperlink_513" Type="http://schemas.openxmlformats.org/officeDocument/2006/relationships/hyperlink" Target="https://www.lavrpack.ru/catalog/?product=6e2151b9-7f2a-11ec-b73f-0018e40a3af2" TargetMode="External"/><Relationship Id="rId_hyperlink_514" Type="http://schemas.openxmlformats.org/officeDocument/2006/relationships/hyperlink" Target="https://www.lavrpack.ru/catalog/?product=8725cae4-7f2b-11ec-b73f-0018e40a3af2" TargetMode="External"/><Relationship Id="rId_hyperlink_515" Type="http://schemas.openxmlformats.org/officeDocument/2006/relationships/hyperlink" Target="https://www.lavrpack.ru/catalog/?product=3569325c-a072-11ed-ba70-00e01a6800eb" TargetMode="External"/><Relationship Id="rId_hyperlink_516" Type="http://schemas.openxmlformats.org/officeDocument/2006/relationships/hyperlink" Target="https://www.lavrpack.ru/catalog/?product=e8465cd5-9336-11ee-a8ad-00e01a6800eb" TargetMode="External"/><Relationship Id="rId_hyperlink_517" Type="http://schemas.openxmlformats.org/officeDocument/2006/relationships/hyperlink" Target="https://www.lavrpack.ru/catalog/?product=9fddd20a-8a68-11ec-b73f-0018e40a3af2" TargetMode="External"/><Relationship Id="rId_hyperlink_518" Type="http://schemas.openxmlformats.org/officeDocument/2006/relationships/hyperlink" Target="https://www.lavrpack.ru/catalog/?product=e1f35dd8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537"/>
  <sheetViews>
    <sheetView tabSelected="1" workbookViewId="0" showGridLines="true" showRowColHeaders="1">
      <pane ySplit="6" activePane="bottomLeft" state="frozen" topLeftCell="A7"/>
      <selection pane="bottomLeft" activeCell="M7" sqref="M7:M53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IF($G$3="","",SUMPRODUCT(--ISNUMBER(SEARCH($G$3,$B$7:$B$533&amp;" "&amp;$C$7:$C$533&amp;" "&amp;$D$7:$D$533&amp;" "&amp;$E$7:$E$533)))&amp;"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1991</v>
      </c>
      <c r="P6" s="40" t="s">
        <v>1992</v>
      </c>
      <c r="Q6" s="40" t="s">
        <v>1993</v>
      </c>
      <c r="R6" s="40" t="s">
        <v>1994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896.0</v>
      </c>
      <c r="J8" s="22">
        <v>2.0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29</v>
      </c>
      <c r="E9" s="17" t="s">
        <v>34</v>
      </c>
      <c r="F9" s="19"/>
      <c r="G9" s="20">
        <v>1.0</v>
      </c>
      <c r="H9" s="21"/>
      <c r="I9" s="21">
        <v>814.0</v>
      </c>
      <c r="J9" s="22">
        <v>1.0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38</v>
      </c>
      <c r="D10" s="17"/>
      <c r="E10" s="17"/>
      <c r="F10" s="19"/>
      <c r="G10" s="20">
        <v>1.0</v>
      </c>
      <c r="H10" s="21"/>
      <c r="I10" s="21">
        <v>624.0</v>
      </c>
      <c r="J10" s="22">
        <v>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42</v>
      </c>
      <c r="D11" s="17"/>
      <c r="E11" s="17"/>
      <c r="F11" s="19"/>
      <c r="G11" s="20">
        <v>1.0</v>
      </c>
      <c r="H11" s="21"/>
      <c r="I11" s="21">
        <v>342.0</v>
      </c>
      <c r="J11" s="22">
        <v>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41</v>
      </c>
      <c r="C12" s="17" t="s">
        <v>45</v>
      </c>
      <c r="D12" s="17"/>
      <c r="E12" s="17"/>
      <c r="F12" s="19"/>
      <c r="G12" s="20">
        <v>1.0</v>
      </c>
      <c r="H12" s="21"/>
      <c r="I12" s="21">
        <v>342.0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44</v>
      </c>
      <c r="Q12" t="s">
        <v>44</v>
      </c>
    </row>
    <row r="13" spans="1:18" customHeight="1" ht="58">
      <c r="A13" s="16"/>
      <c r="B13" s="18" t="s">
        <v>48</v>
      </c>
      <c r="C13" s="17" t="s">
        <v>49</v>
      </c>
      <c r="D13" s="17" t="s">
        <v>50</v>
      </c>
      <c r="E13" s="17"/>
      <c r="F13" s="19"/>
      <c r="G13" s="20">
        <v>1.0</v>
      </c>
      <c r="H13" s="21"/>
      <c r="I13" s="21"/>
      <c r="J13" s="22">
        <v>1.0</v>
      </c>
      <c r="K13" s="50"/>
      <c r="L13" s="21" t="str">
        <f>IF(K13&gt;0,"по запросу","")</f>
      </c>
      <c r="M13" s="52"/>
      <c r="N13" t="str">
        <f>IF(K13&gt;0,COUNTIF($K$7:K13,"&gt;0"),"")</f>
      </c>
      <c r="P13" t="s">
        <v>47</v>
      </c>
      <c r="Q13" t="s">
        <v>47</v>
      </c>
    </row>
    <row r="14" spans="1:18" customHeight="1" ht="58">
      <c r="A14" s="16"/>
      <c r="B14" s="18" t="s">
        <v>52</v>
      </c>
      <c r="C14" s="17" t="s">
        <v>49</v>
      </c>
      <c r="D14" s="17" t="s">
        <v>29</v>
      </c>
      <c r="E14" s="17" t="s">
        <v>53</v>
      </c>
      <c r="F14" s="19"/>
      <c r="G14" s="20">
        <v>1.0</v>
      </c>
      <c r="H14" s="21"/>
      <c r="I14" s="21">
        <v>197.0</v>
      </c>
      <c r="J14" s="22">
        <v>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51</v>
      </c>
      <c r="Q14" t="s">
        <v>51</v>
      </c>
    </row>
    <row r="15" spans="1:18" customHeight="1" ht="58">
      <c r="A15" s="16"/>
      <c r="B15" s="18" t="s">
        <v>56</v>
      </c>
      <c r="C15" s="17" t="s">
        <v>57</v>
      </c>
      <c r="D15" s="17"/>
      <c r="E15" s="17"/>
      <c r="F15" s="19"/>
      <c r="G15" s="20">
        <v>1.0</v>
      </c>
      <c r="H15" s="21"/>
      <c r="I15" s="21">
        <v>1264.0</v>
      </c>
      <c r="J15" s="22">
        <v>4.0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58</v>
      </c>
      <c r="P15" t="s">
        <v>55</v>
      </c>
      <c r="Q15" t="s">
        <v>55</v>
      </c>
    </row>
    <row r="16" spans="1:18" customHeight="1" ht="58">
      <c r="A16" s="16"/>
      <c r="B16" s="18" t="s">
        <v>56</v>
      </c>
      <c r="C16" s="17" t="s">
        <v>60</v>
      </c>
      <c r="D16" s="17"/>
      <c r="E16" s="17"/>
      <c r="F16" s="19"/>
      <c r="G16" s="20">
        <v>1.0</v>
      </c>
      <c r="H16" s="21"/>
      <c r="I16" s="21">
        <v>1395.0</v>
      </c>
      <c r="J16" s="22">
        <v>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59</v>
      </c>
      <c r="Q16" t="s">
        <v>59</v>
      </c>
    </row>
    <row r="17" spans="1:18" customHeight="1" ht="58">
      <c r="A17" s="16"/>
      <c r="B17" s="18" t="s">
        <v>63</v>
      </c>
      <c r="C17" s="17" t="s">
        <v>64</v>
      </c>
      <c r="D17" s="17"/>
      <c r="E17" s="17"/>
      <c r="F17" s="19"/>
      <c r="G17" s="20">
        <v>1.0</v>
      </c>
      <c r="H17" s="21"/>
      <c r="I17" s="21">
        <v>1266.0</v>
      </c>
      <c r="J17" s="22">
        <v>3.0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62</v>
      </c>
      <c r="Q17" t="s">
        <v>62</v>
      </c>
    </row>
    <row r="18" spans="1:18" customHeight="1" ht="58">
      <c r="A18" s="16"/>
      <c r="B18" s="18" t="s">
        <v>63</v>
      </c>
      <c r="C18" s="17" t="s">
        <v>67</v>
      </c>
      <c r="D18" s="17"/>
      <c r="E18" s="17"/>
      <c r="F18" s="19"/>
      <c r="G18" s="20">
        <v>1.0</v>
      </c>
      <c r="H18" s="21"/>
      <c r="I18" s="21">
        <v>1266.0</v>
      </c>
      <c r="J18" s="22">
        <v>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68</v>
      </c>
      <c r="P18" t="s">
        <v>66</v>
      </c>
      <c r="Q18" t="s">
        <v>66</v>
      </c>
    </row>
    <row r="19" spans="1:18" customHeight="1" ht="58">
      <c r="A19" s="16"/>
      <c r="B19" s="18" t="s">
        <v>70</v>
      </c>
      <c r="C19" s="17" t="s">
        <v>71</v>
      </c>
      <c r="D19" s="17"/>
      <c r="E19" s="17"/>
      <c r="F19" s="19"/>
      <c r="G19" s="20">
        <v>1.0</v>
      </c>
      <c r="H19" s="21"/>
      <c r="I19" s="21">
        <v>323.0</v>
      </c>
      <c r="J19" s="22">
        <v>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72</v>
      </c>
      <c r="P19" t="s">
        <v>69</v>
      </c>
      <c r="Q19" t="s">
        <v>69</v>
      </c>
    </row>
    <row r="20" spans="1:18" customHeight="1" ht="58">
      <c r="A20" s="16"/>
      <c r="B20" s="18" t="s">
        <v>70</v>
      </c>
      <c r="C20" s="17" t="s">
        <v>74</v>
      </c>
      <c r="D20" s="17"/>
      <c r="E20" s="17"/>
      <c r="F20" s="19"/>
      <c r="G20" s="20">
        <v>1.0</v>
      </c>
      <c r="H20" s="21"/>
      <c r="I20" s="21">
        <v>323.0</v>
      </c>
      <c r="J20" s="22">
        <v>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75</v>
      </c>
      <c r="P20" t="s">
        <v>73</v>
      </c>
      <c r="Q20" t="s">
        <v>73</v>
      </c>
    </row>
    <row r="21" spans="1:18" customHeight="1" ht="58">
      <c r="A21" s="16"/>
      <c r="B21" s="18" t="s">
        <v>77</v>
      </c>
      <c r="C21" s="17" t="s">
        <v>78</v>
      </c>
      <c r="D21" s="17"/>
      <c r="E21" s="17"/>
      <c r="F21" s="19"/>
      <c r="G21" s="20">
        <v>1.0</v>
      </c>
      <c r="H21" s="21"/>
      <c r="I21" s="21">
        <v>809.0</v>
      </c>
      <c r="J21" s="22">
        <v>4.0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79</v>
      </c>
      <c r="P21" t="s">
        <v>76</v>
      </c>
      <c r="Q21" t="s">
        <v>76</v>
      </c>
    </row>
    <row r="22" spans="1:18" customHeight="1" ht="58">
      <c r="A22" s="16"/>
      <c r="B22" s="18" t="s">
        <v>81</v>
      </c>
      <c r="C22" s="17" t="s">
        <v>82</v>
      </c>
      <c r="D22" s="17"/>
      <c r="E22" s="17"/>
      <c r="F22" s="19"/>
      <c r="G22" s="20">
        <v>1.0</v>
      </c>
      <c r="H22" s="21"/>
      <c r="I22" s="21">
        <v>401.0</v>
      </c>
      <c r="J22" s="22">
        <v>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83</v>
      </c>
      <c r="P22" t="s">
        <v>80</v>
      </c>
      <c r="Q22" t="s">
        <v>80</v>
      </c>
    </row>
    <row r="23" spans="1:18" customHeight="1" ht="58">
      <c r="A23" s="16"/>
      <c r="B23" s="18" t="s">
        <v>85</v>
      </c>
      <c r="C23" s="17" t="s">
        <v>86</v>
      </c>
      <c r="D23" s="17"/>
      <c r="E23" s="17" t="s">
        <v>87</v>
      </c>
      <c r="F23" s="19"/>
      <c r="G23" s="20">
        <v>1.0</v>
      </c>
      <c r="H23" s="21"/>
      <c r="I23" s="21">
        <v>145.0</v>
      </c>
      <c r="J23" s="22">
        <v>23.0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88</v>
      </c>
      <c r="P23" t="s">
        <v>84</v>
      </c>
      <c r="Q23" t="s">
        <v>84</v>
      </c>
    </row>
    <row r="24" spans="1:18" customHeight="1" ht="58">
      <c r="A24" s="16"/>
      <c r="B24" s="18" t="s">
        <v>90</v>
      </c>
      <c r="C24" s="17" t="s">
        <v>86</v>
      </c>
      <c r="D24" s="17"/>
      <c r="E24" s="17" t="s">
        <v>91</v>
      </c>
      <c r="F24" s="19"/>
      <c r="G24" s="20">
        <v>1.0</v>
      </c>
      <c r="H24" s="21"/>
      <c r="I24" s="21">
        <v>180.0</v>
      </c>
      <c r="J24" s="22">
        <v>11.0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92</v>
      </c>
      <c r="P24" t="s">
        <v>89</v>
      </c>
      <c r="Q24" t="s">
        <v>89</v>
      </c>
    </row>
    <row r="25" spans="1:18" customHeight="1" ht="58">
      <c r="A25" s="16"/>
      <c r="B25" s="18" t="s">
        <v>94</v>
      </c>
      <c r="C25" s="17" t="s">
        <v>86</v>
      </c>
      <c r="D25" s="17"/>
      <c r="E25" s="17" t="s">
        <v>95</v>
      </c>
      <c r="F25" s="19"/>
      <c r="G25" s="20">
        <v>1.0</v>
      </c>
      <c r="H25" s="21"/>
      <c r="I25" s="21">
        <v>578.0</v>
      </c>
      <c r="J25" s="22">
        <v>3.0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96</v>
      </c>
      <c r="P25" t="s">
        <v>93</v>
      </c>
      <c r="Q25" t="s">
        <v>93</v>
      </c>
    </row>
    <row r="26" spans="1:18" customHeight="1" ht="58">
      <c r="A26" s="16"/>
      <c r="B26" s="18" t="s">
        <v>98</v>
      </c>
      <c r="C26" s="17" t="s">
        <v>86</v>
      </c>
      <c r="D26" s="17"/>
      <c r="E26" s="17" t="s">
        <v>99</v>
      </c>
      <c r="F26" s="19"/>
      <c r="G26" s="20">
        <v>1.0</v>
      </c>
      <c r="H26" s="21"/>
      <c r="I26" s="21">
        <v>54.0</v>
      </c>
      <c r="J26" s="22">
        <v>3.0</v>
      </c>
      <c r="K26" s="50"/>
      <c r="L26" s="21" t="str">
        <f>IF(K26&gt;0,K26*I26,"")</f>
      </c>
      <c r="M26" s="52"/>
      <c r="N26" t="str">
        <f>IF(K26&gt;0,COUNTIF($K$7:K26,"&gt;0"),"")</f>
      </c>
      <c r="P26" t="s">
        <v>97</v>
      </c>
      <c r="Q26" t="s">
        <v>97</v>
      </c>
    </row>
    <row r="27" spans="1:18" customHeight="1" ht="58">
      <c r="A27" s="16"/>
      <c r="B27" s="18" t="s">
        <v>101</v>
      </c>
      <c r="C27" s="17" t="s">
        <v>86</v>
      </c>
      <c r="D27" s="17" t="s">
        <v>102</v>
      </c>
      <c r="E27" s="17" t="s">
        <v>103</v>
      </c>
      <c r="F27" s="19"/>
      <c r="G27" s="20">
        <v>1.0</v>
      </c>
      <c r="H27" s="21"/>
      <c r="I27" s="21">
        <v>72.0</v>
      </c>
      <c r="J27" s="22">
        <v>6.0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104</v>
      </c>
      <c r="P27" t="s">
        <v>100</v>
      </c>
      <c r="Q27" t="s">
        <v>100</v>
      </c>
    </row>
    <row r="28" spans="1:18" customHeight="1" ht="58">
      <c r="A28" s="16"/>
      <c r="B28" s="18" t="s">
        <v>106</v>
      </c>
      <c r="C28" s="17" t="s">
        <v>86</v>
      </c>
      <c r="D28" s="17" t="s">
        <v>29</v>
      </c>
      <c r="E28" s="17" t="s">
        <v>107</v>
      </c>
      <c r="F28" s="19"/>
      <c r="G28" s="20">
        <v>1.0</v>
      </c>
      <c r="H28" s="21"/>
      <c r="I28" s="21">
        <v>94.0</v>
      </c>
      <c r="J28" s="22">
        <v>218.0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108</v>
      </c>
      <c r="P28" t="s">
        <v>105</v>
      </c>
      <c r="Q28" t="s">
        <v>105</v>
      </c>
    </row>
    <row r="29" spans="1:18" customHeight="1" ht="58">
      <c r="A29" s="16"/>
      <c r="B29" s="18" t="s">
        <v>110</v>
      </c>
      <c r="C29" s="17" t="s">
        <v>86</v>
      </c>
      <c r="D29" s="17" t="s">
        <v>111</v>
      </c>
      <c r="E29" s="17" t="s">
        <v>112</v>
      </c>
      <c r="F29" s="19"/>
      <c r="G29" s="20">
        <v>1.0</v>
      </c>
      <c r="H29" s="21"/>
      <c r="I29" s="21">
        <v>133.0</v>
      </c>
      <c r="J29" s="22">
        <v>41.0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113</v>
      </c>
      <c r="P29" t="s">
        <v>109</v>
      </c>
      <c r="Q29" t="s">
        <v>109</v>
      </c>
    </row>
    <row r="30" spans="1:18" customHeight="1" ht="58">
      <c r="A30" s="16"/>
      <c r="B30" s="18" t="s">
        <v>110</v>
      </c>
      <c r="C30" s="17" t="s">
        <v>86</v>
      </c>
      <c r="D30" s="17" t="s">
        <v>115</v>
      </c>
      <c r="E30" s="17" t="s">
        <v>112</v>
      </c>
      <c r="F30" s="19"/>
      <c r="G30" s="20">
        <v>1.0</v>
      </c>
      <c r="H30" s="21"/>
      <c r="I30" s="21">
        <v>133.0</v>
      </c>
      <c r="J30" s="22">
        <v>2.0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116</v>
      </c>
      <c r="P30" t="s">
        <v>114</v>
      </c>
      <c r="Q30" t="s">
        <v>114</v>
      </c>
    </row>
    <row r="31" spans="1:18" customHeight="1" ht="58">
      <c r="A31" s="16"/>
      <c r="B31" s="18" t="s">
        <v>110</v>
      </c>
      <c r="C31" s="17" t="s">
        <v>86</v>
      </c>
      <c r="D31" s="17" t="s">
        <v>118</v>
      </c>
      <c r="E31" s="17" t="s">
        <v>112</v>
      </c>
      <c r="F31" s="19"/>
      <c r="G31" s="20">
        <v>1.0</v>
      </c>
      <c r="H31" s="21"/>
      <c r="I31" s="21">
        <v>133.0</v>
      </c>
      <c r="J31" s="22">
        <v>142.0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119</v>
      </c>
      <c r="P31" t="s">
        <v>117</v>
      </c>
      <c r="Q31" t="s">
        <v>117</v>
      </c>
    </row>
    <row r="32" spans="1:18" customHeight="1" ht="58">
      <c r="A32" s="16"/>
      <c r="B32" s="18" t="s">
        <v>110</v>
      </c>
      <c r="C32" s="17" t="s">
        <v>86</v>
      </c>
      <c r="D32" s="17" t="s">
        <v>121</v>
      </c>
      <c r="E32" s="17" t="s">
        <v>112</v>
      </c>
      <c r="F32" s="19"/>
      <c r="G32" s="20">
        <v>1.0</v>
      </c>
      <c r="H32" s="21"/>
      <c r="I32" s="21">
        <v>133.0</v>
      </c>
      <c r="J32" s="22">
        <v>13.0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122</v>
      </c>
      <c r="P32" t="s">
        <v>120</v>
      </c>
      <c r="Q32" t="s">
        <v>120</v>
      </c>
    </row>
    <row r="33" spans="1:18" customHeight="1" ht="58">
      <c r="A33" s="16"/>
      <c r="B33" s="18" t="s">
        <v>110</v>
      </c>
      <c r="C33" s="17" t="s">
        <v>86</v>
      </c>
      <c r="D33" s="17" t="s">
        <v>124</v>
      </c>
      <c r="E33" s="17" t="s">
        <v>112</v>
      </c>
      <c r="F33" s="19"/>
      <c r="G33" s="20">
        <v>1.0</v>
      </c>
      <c r="H33" s="21"/>
      <c r="I33" s="21">
        <v>133.0</v>
      </c>
      <c r="J33" s="22">
        <v>1.0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125</v>
      </c>
      <c r="P33" t="s">
        <v>123</v>
      </c>
      <c r="Q33" t="s">
        <v>123</v>
      </c>
    </row>
    <row r="34" spans="1:18" customHeight="1" ht="58">
      <c r="A34" s="16"/>
      <c r="B34" s="18" t="s">
        <v>127</v>
      </c>
      <c r="C34" s="17" t="s">
        <v>86</v>
      </c>
      <c r="D34" s="17" t="s">
        <v>128</v>
      </c>
      <c r="E34" s="17" t="s">
        <v>129</v>
      </c>
      <c r="F34" s="19"/>
      <c r="G34" s="20">
        <v>1.0</v>
      </c>
      <c r="H34" s="21"/>
      <c r="I34" s="21">
        <v>116.0</v>
      </c>
      <c r="J34" s="22">
        <v>763.0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130</v>
      </c>
      <c r="P34" t="s">
        <v>126</v>
      </c>
      <c r="Q34" t="s">
        <v>126</v>
      </c>
    </row>
    <row r="35" spans="1:18" customHeight="1" ht="58">
      <c r="A35" s="16"/>
      <c r="B35" s="18" t="s">
        <v>127</v>
      </c>
      <c r="C35" s="17" t="s">
        <v>86</v>
      </c>
      <c r="D35" s="17" t="s">
        <v>132</v>
      </c>
      <c r="E35" s="17" t="s">
        <v>129</v>
      </c>
      <c r="F35" s="19"/>
      <c r="G35" s="20">
        <v>1.0</v>
      </c>
      <c r="H35" s="21"/>
      <c r="I35" s="21">
        <v>116.0</v>
      </c>
      <c r="J35" s="22">
        <v>381.0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133</v>
      </c>
      <c r="P35" t="s">
        <v>131</v>
      </c>
      <c r="Q35" t="s">
        <v>131</v>
      </c>
    </row>
    <row r="36" spans="1:18" customHeight="1" ht="58">
      <c r="A36" s="16"/>
      <c r="B36" s="18" t="s">
        <v>135</v>
      </c>
      <c r="C36" s="17" t="s">
        <v>86</v>
      </c>
      <c r="D36" s="17" t="s">
        <v>136</v>
      </c>
      <c r="E36" s="17" t="s">
        <v>137</v>
      </c>
      <c r="F36" s="19"/>
      <c r="G36" s="20">
        <v>1.0</v>
      </c>
      <c r="H36" s="21"/>
      <c r="I36" s="21">
        <v>262.0</v>
      </c>
      <c r="J36" s="22">
        <v>260.0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138</v>
      </c>
      <c r="P36" t="s">
        <v>134</v>
      </c>
      <c r="Q36" t="s">
        <v>134</v>
      </c>
    </row>
    <row r="37" spans="1:18" customHeight="1" ht="58">
      <c r="A37" s="16"/>
      <c r="B37" s="18" t="s">
        <v>140</v>
      </c>
      <c r="C37" s="17" t="s">
        <v>86</v>
      </c>
      <c r="D37" s="17" t="s">
        <v>141</v>
      </c>
      <c r="E37" s="17" t="s">
        <v>142</v>
      </c>
      <c r="F37" s="19"/>
      <c r="G37" s="20">
        <v>1.0</v>
      </c>
      <c r="H37" s="21"/>
      <c r="I37" s="21">
        <v>512.0</v>
      </c>
      <c r="J37" s="22">
        <v>59.0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143</v>
      </c>
      <c r="P37" t="s">
        <v>139</v>
      </c>
      <c r="Q37" t="s">
        <v>139</v>
      </c>
    </row>
    <row r="38" spans="1:18" customHeight="1" ht="58">
      <c r="A38" s="16"/>
      <c r="B38" s="18" t="s">
        <v>140</v>
      </c>
      <c r="C38" s="17" t="s">
        <v>86</v>
      </c>
      <c r="D38" s="17" t="s">
        <v>145</v>
      </c>
      <c r="E38" s="17" t="s">
        <v>142</v>
      </c>
      <c r="F38" s="19"/>
      <c r="G38" s="20">
        <v>1.0</v>
      </c>
      <c r="H38" s="21"/>
      <c r="I38" s="21">
        <v>512.0</v>
      </c>
      <c r="J38" s="22">
        <v>140.0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146</v>
      </c>
      <c r="P38" t="s">
        <v>144</v>
      </c>
      <c r="Q38" t="s">
        <v>144</v>
      </c>
    </row>
    <row r="39" spans="1:18" customHeight="1" ht="58">
      <c r="A39" s="16"/>
      <c r="B39" s="18" t="s">
        <v>140</v>
      </c>
      <c r="C39" s="17" t="s">
        <v>86</v>
      </c>
      <c r="D39" s="17" t="s">
        <v>148</v>
      </c>
      <c r="E39" s="17" t="s">
        <v>142</v>
      </c>
      <c r="F39" s="19"/>
      <c r="G39" s="20">
        <v>1.0</v>
      </c>
      <c r="H39" s="21"/>
      <c r="I39" s="21">
        <v>512.0</v>
      </c>
      <c r="J39" s="22">
        <v>17.0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149</v>
      </c>
      <c r="P39" t="s">
        <v>147</v>
      </c>
      <c r="Q39" t="s">
        <v>147</v>
      </c>
    </row>
    <row r="40" spans="1:18" customHeight="1" ht="58">
      <c r="A40" s="16"/>
      <c r="B40" s="18" t="s">
        <v>140</v>
      </c>
      <c r="C40" s="17" t="s">
        <v>86</v>
      </c>
      <c r="D40" s="17" t="s">
        <v>151</v>
      </c>
      <c r="E40" s="17" t="s">
        <v>142</v>
      </c>
      <c r="F40" s="19"/>
      <c r="G40" s="20">
        <v>1.0</v>
      </c>
      <c r="H40" s="21"/>
      <c r="I40" s="21">
        <v>512.0</v>
      </c>
      <c r="J40" s="22">
        <v>129.0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152</v>
      </c>
      <c r="P40" t="s">
        <v>150</v>
      </c>
      <c r="Q40" t="s">
        <v>150</v>
      </c>
    </row>
    <row r="41" spans="1:18" customHeight="1" ht="58">
      <c r="A41" s="16"/>
      <c r="B41" s="18" t="s">
        <v>154</v>
      </c>
      <c r="C41" s="17" t="s">
        <v>86</v>
      </c>
      <c r="D41" s="17" t="s">
        <v>155</v>
      </c>
      <c r="E41" s="17"/>
      <c r="F41" s="19"/>
      <c r="G41" s="20">
        <v>1.0</v>
      </c>
      <c r="H41" s="21"/>
      <c r="I41" s="21">
        <v>217.0</v>
      </c>
      <c r="J41" s="22">
        <v>212.0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156</v>
      </c>
      <c r="P41" t="s">
        <v>153</v>
      </c>
      <c r="Q41" t="s">
        <v>153</v>
      </c>
    </row>
    <row r="42" spans="1:18" customHeight="1" ht="58">
      <c r="A42" s="16"/>
      <c r="B42" s="18" t="s">
        <v>154</v>
      </c>
      <c r="C42" s="17" t="s">
        <v>86</v>
      </c>
      <c r="D42" s="17" t="s">
        <v>158</v>
      </c>
      <c r="E42" s="17"/>
      <c r="F42" s="19"/>
      <c r="G42" s="20">
        <v>1.0</v>
      </c>
      <c r="H42" s="21"/>
      <c r="I42" s="21">
        <v>217.0</v>
      </c>
      <c r="J42" s="22">
        <v>121.0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159</v>
      </c>
      <c r="P42" t="s">
        <v>157</v>
      </c>
      <c r="Q42" t="s">
        <v>157</v>
      </c>
    </row>
    <row r="43" spans="1:18" customHeight="1" ht="58">
      <c r="A43" s="16"/>
      <c r="B43" s="18" t="s">
        <v>154</v>
      </c>
      <c r="C43" s="17" t="s">
        <v>86</v>
      </c>
      <c r="D43" s="17" t="s">
        <v>161</v>
      </c>
      <c r="E43" s="17"/>
      <c r="F43" s="19"/>
      <c r="G43" s="20">
        <v>1.0</v>
      </c>
      <c r="H43" s="21"/>
      <c r="I43" s="21">
        <v>217.0</v>
      </c>
      <c r="J43" s="22">
        <v>551.0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162</v>
      </c>
      <c r="P43" t="s">
        <v>160</v>
      </c>
      <c r="Q43" t="s">
        <v>160</v>
      </c>
    </row>
    <row r="44" spans="1:18" customHeight="1" ht="58">
      <c r="A44" s="16"/>
      <c r="B44" s="18" t="s">
        <v>154</v>
      </c>
      <c r="C44" s="17" t="s">
        <v>86</v>
      </c>
      <c r="D44" s="17" t="s">
        <v>164</v>
      </c>
      <c r="E44" s="17"/>
      <c r="F44" s="19"/>
      <c r="G44" s="20">
        <v>1.0</v>
      </c>
      <c r="H44" s="21"/>
      <c r="I44" s="21">
        <v>217.0</v>
      </c>
      <c r="J44" s="22">
        <v>357.0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165</v>
      </c>
      <c r="P44" t="s">
        <v>163</v>
      </c>
      <c r="Q44" t="s">
        <v>163</v>
      </c>
    </row>
    <row r="45" spans="1:18" customHeight="1" ht="58">
      <c r="A45" s="16"/>
      <c r="B45" s="18" t="s">
        <v>167</v>
      </c>
      <c r="C45" s="17" t="s">
        <v>86</v>
      </c>
      <c r="D45" s="17" t="s">
        <v>168</v>
      </c>
      <c r="E45" s="17"/>
      <c r="F45" s="19"/>
      <c r="G45" s="20">
        <v>1.0</v>
      </c>
      <c r="H45" s="21"/>
      <c r="I45" s="21">
        <v>476.0</v>
      </c>
      <c r="J45" s="22">
        <v>298.0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169</v>
      </c>
      <c r="P45" t="s">
        <v>166</v>
      </c>
      <c r="Q45" t="s">
        <v>166</v>
      </c>
    </row>
    <row r="46" spans="1:18" customHeight="1" ht="58">
      <c r="A46" s="16"/>
      <c r="B46" s="18" t="s">
        <v>167</v>
      </c>
      <c r="C46" s="17" t="s">
        <v>86</v>
      </c>
      <c r="D46" s="17" t="s">
        <v>171</v>
      </c>
      <c r="E46" s="17"/>
      <c r="F46" s="19"/>
      <c r="G46" s="20">
        <v>1.0</v>
      </c>
      <c r="H46" s="21"/>
      <c r="I46" s="21">
        <v>476.0</v>
      </c>
      <c r="J46" s="22">
        <v>381.0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172</v>
      </c>
      <c r="P46" t="s">
        <v>170</v>
      </c>
      <c r="Q46" t="s">
        <v>170</v>
      </c>
    </row>
    <row r="47" spans="1:18" customHeight="1" ht="58">
      <c r="A47" s="16"/>
      <c r="B47" s="18" t="s">
        <v>167</v>
      </c>
      <c r="C47" s="17" t="s">
        <v>86</v>
      </c>
      <c r="D47" s="17" t="s">
        <v>174</v>
      </c>
      <c r="E47" s="17"/>
      <c r="F47" s="19"/>
      <c r="G47" s="20">
        <v>1.0</v>
      </c>
      <c r="H47" s="21"/>
      <c r="I47" s="21">
        <v>476.0</v>
      </c>
      <c r="J47" s="22">
        <v>293.0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175</v>
      </c>
      <c r="P47" t="s">
        <v>173</v>
      </c>
      <c r="Q47" t="s">
        <v>173</v>
      </c>
    </row>
    <row r="48" spans="1:18" customHeight="1" ht="58">
      <c r="A48" s="16"/>
      <c r="B48" s="18" t="s">
        <v>177</v>
      </c>
      <c r="C48" s="17" t="s">
        <v>86</v>
      </c>
      <c r="D48" s="17" t="s">
        <v>178</v>
      </c>
      <c r="E48" s="17"/>
      <c r="F48" s="19"/>
      <c r="G48" s="20">
        <v>1.0</v>
      </c>
      <c r="H48" s="21"/>
      <c r="I48" s="21">
        <v>308.0</v>
      </c>
      <c r="J48" s="22">
        <v>91.0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179</v>
      </c>
      <c r="P48" t="s">
        <v>176</v>
      </c>
      <c r="Q48" t="s">
        <v>176</v>
      </c>
    </row>
    <row r="49" spans="1:18" customHeight="1" ht="58">
      <c r="A49" s="16"/>
      <c r="B49" s="18" t="s">
        <v>177</v>
      </c>
      <c r="C49" s="17" t="s">
        <v>86</v>
      </c>
      <c r="D49" s="17" t="s">
        <v>181</v>
      </c>
      <c r="E49" s="17"/>
      <c r="F49" s="19"/>
      <c r="G49" s="20">
        <v>1.0</v>
      </c>
      <c r="H49" s="21"/>
      <c r="I49" s="21">
        <v>308.0</v>
      </c>
      <c r="J49" s="22">
        <v>236.0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182</v>
      </c>
      <c r="P49" t="s">
        <v>180</v>
      </c>
      <c r="Q49" t="s">
        <v>180</v>
      </c>
    </row>
    <row r="50" spans="1:18" customHeight="1" ht="58">
      <c r="A50" s="16"/>
      <c r="B50" s="18" t="s">
        <v>177</v>
      </c>
      <c r="C50" s="17" t="s">
        <v>86</v>
      </c>
      <c r="D50" s="17" t="s">
        <v>184</v>
      </c>
      <c r="E50" s="17"/>
      <c r="F50" s="19"/>
      <c r="G50" s="20">
        <v>1.0</v>
      </c>
      <c r="H50" s="21"/>
      <c r="I50" s="21">
        <v>308.0</v>
      </c>
      <c r="J50" s="22">
        <v>183.0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185</v>
      </c>
      <c r="P50" t="s">
        <v>183</v>
      </c>
      <c r="Q50" t="s">
        <v>183</v>
      </c>
    </row>
    <row r="51" spans="1:18" customHeight="1" ht="58">
      <c r="A51" s="16"/>
      <c r="B51" s="18" t="s">
        <v>177</v>
      </c>
      <c r="C51" s="17" t="s">
        <v>86</v>
      </c>
      <c r="D51" s="17" t="s">
        <v>187</v>
      </c>
      <c r="E51" s="17"/>
      <c r="F51" s="19"/>
      <c r="G51" s="20">
        <v>1.0</v>
      </c>
      <c r="H51" s="21"/>
      <c r="I51" s="21">
        <v>308.0</v>
      </c>
      <c r="J51" s="22">
        <v>186.0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188</v>
      </c>
      <c r="P51" t="s">
        <v>186</v>
      </c>
      <c r="Q51" t="s">
        <v>186</v>
      </c>
    </row>
    <row r="52" spans="1:18" customHeight="1" ht="58">
      <c r="A52" s="16"/>
      <c r="B52" s="18" t="s">
        <v>177</v>
      </c>
      <c r="C52" s="17" t="s">
        <v>86</v>
      </c>
      <c r="D52" s="17" t="s">
        <v>190</v>
      </c>
      <c r="E52" s="17"/>
      <c r="F52" s="19"/>
      <c r="G52" s="20">
        <v>1.0</v>
      </c>
      <c r="H52" s="21"/>
      <c r="I52" s="21">
        <v>308.0</v>
      </c>
      <c r="J52" s="22">
        <v>332.0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191</v>
      </c>
      <c r="P52" t="s">
        <v>189</v>
      </c>
      <c r="Q52" t="s">
        <v>189</v>
      </c>
    </row>
    <row r="53" spans="1:18" customHeight="1" ht="58">
      <c r="A53" s="16"/>
      <c r="B53" s="18" t="s">
        <v>177</v>
      </c>
      <c r="C53" s="17" t="s">
        <v>86</v>
      </c>
      <c r="D53" s="17" t="s">
        <v>193</v>
      </c>
      <c r="E53" s="17"/>
      <c r="F53" s="19"/>
      <c r="G53" s="20">
        <v>1.0</v>
      </c>
      <c r="H53" s="21"/>
      <c r="I53" s="21">
        <v>308.0</v>
      </c>
      <c r="J53" s="22">
        <v>130.0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194</v>
      </c>
      <c r="P53" t="s">
        <v>192</v>
      </c>
      <c r="Q53" t="s">
        <v>192</v>
      </c>
    </row>
    <row r="54" spans="1:18" customHeight="1" ht="58">
      <c r="A54" s="16"/>
      <c r="B54" s="18" t="s">
        <v>196</v>
      </c>
      <c r="C54" s="17" t="s">
        <v>86</v>
      </c>
      <c r="D54" s="17" t="s">
        <v>197</v>
      </c>
      <c r="E54" s="17"/>
      <c r="F54" s="19"/>
      <c r="G54" s="20">
        <v>1.0</v>
      </c>
      <c r="H54" s="21"/>
      <c r="I54" s="21">
        <v>262.0</v>
      </c>
      <c r="J54" s="22">
        <v>82.0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198</v>
      </c>
      <c r="P54" t="s">
        <v>195</v>
      </c>
      <c r="Q54" t="s">
        <v>195</v>
      </c>
    </row>
    <row r="55" spans="1:18" customHeight="1" ht="58">
      <c r="A55" s="16"/>
      <c r="B55" s="18" t="s">
        <v>196</v>
      </c>
      <c r="C55" s="17" t="s">
        <v>86</v>
      </c>
      <c r="D55" s="17" t="s">
        <v>200</v>
      </c>
      <c r="E55" s="17"/>
      <c r="F55" s="19"/>
      <c r="G55" s="20">
        <v>1.0</v>
      </c>
      <c r="H55" s="21"/>
      <c r="I55" s="21">
        <v>262.0</v>
      </c>
      <c r="J55" s="22">
        <v>99.0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201</v>
      </c>
      <c r="P55" t="s">
        <v>199</v>
      </c>
      <c r="Q55" t="s">
        <v>199</v>
      </c>
    </row>
    <row r="56" spans="1:18" customHeight="1" ht="58">
      <c r="A56" s="16"/>
      <c r="B56" s="18" t="s">
        <v>196</v>
      </c>
      <c r="C56" s="17" t="s">
        <v>86</v>
      </c>
      <c r="D56" s="17" t="s">
        <v>203</v>
      </c>
      <c r="E56" s="17"/>
      <c r="F56" s="19"/>
      <c r="G56" s="20">
        <v>1.0</v>
      </c>
      <c r="H56" s="21"/>
      <c r="I56" s="21">
        <v>262.0</v>
      </c>
      <c r="J56" s="22">
        <v>123.0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204</v>
      </c>
      <c r="P56" t="s">
        <v>202</v>
      </c>
      <c r="Q56" t="s">
        <v>202</v>
      </c>
    </row>
    <row r="57" spans="1:18" customHeight="1" ht="58">
      <c r="A57" s="16"/>
      <c r="B57" s="18" t="s">
        <v>196</v>
      </c>
      <c r="C57" s="17" t="s">
        <v>86</v>
      </c>
      <c r="D57" s="17" t="s">
        <v>206</v>
      </c>
      <c r="E57" s="17"/>
      <c r="F57" s="19"/>
      <c r="G57" s="20">
        <v>1.0</v>
      </c>
      <c r="H57" s="21"/>
      <c r="I57" s="21">
        <v>262.0</v>
      </c>
      <c r="J57" s="22">
        <v>148.0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207</v>
      </c>
      <c r="P57" t="s">
        <v>205</v>
      </c>
      <c r="Q57" t="s">
        <v>205</v>
      </c>
    </row>
    <row r="58" spans="1:18" customHeight="1" ht="58">
      <c r="A58" s="16"/>
      <c r="B58" s="18" t="s">
        <v>196</v>
      </c>
      <c r="C58" s="17" t="s">
        <v>86</v>
      </c>
      <c r="D58" s="17" t="s">
        <v>209</v>
      </c>
      <c r="E58" s="17"/>
      <c r="F58" s="19"/>
      <c r="G58" s="20">
        <v>1.0</v>
      </c>
      <c r="H58" s="21"/>
      <c r="I58" s="21">
        <v>262.0</v>
      </c>
      <c r="J58" s="22">
        <v>168.0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210</v>
      </c>
      <c r="P58" t="s">
        <v>208</v>
      </c>
      <c r="Q58" t="s">
        <v>208</v>
      </c>
    </row>
    <row r="59" spans="1:18" customHeight="1" ht="58">
      <c r="A59" s="16"/>
      <c r="B59" s="18" t="s">
        <v>212</v>
      </c>
      <c r="C59" s="17" t="s">
        <v>86</v>
      </c>
      <c r="D59" s="17" t="s">
        <v>213</v>
      </c>
      <c r="E59" s="17"/>
      <c r="F59" s="19"/>
      <c r="G59" s="20">
        <v>1.0</v>
      </c>
      <c r="H59" s="21"/>
      <c r="I59" s="21">
        <v>308.0</v>
      </c>
      <c r="J59" s="22">
        <v>8.0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214</v>
      </c>
      <c r="P59" t="s">
        <v>211</v>
      </c>
      <c r="Q59" t="s">
        <v>211</v>
      </c>
    </row>
    <row r="60" spans="1:18" customHeight="1" ht="58">
      <c r="A60" s="16"/>
      <c r="B60" s="18" t="s">
        <v>212</v>
      </c>
      <c r="C60" s="17" t="s">
        <v>86</v>
      </c>
      <c r="D60" s="17" t="s">
        <v>216</v>
      </c>
      <c r="E60" s="17"/>
      <c r="F60" s="19"/>
      <c r="G60" s="20">
        <v>1.0</v>
      </c>
      <c r="H60" s="21"/>
      <c r="I60" s="21">
        <v>247.0</v>
      </c>
      <c r="J60" s="22">
        <v>64.0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217</v>
      </c>
      <c r="P60" t="s">
        <v>215</v>
      </c>
      <c r="Q60" t="s">
        <v>215</v>
      </c>
    </row>
    <row r="61" spans="1:18" customHeight="1" ht="58">
      <c r="A61" s="16"/>
      <c r="B61" s="18" t="s">
        <v>212</v>
      </c>
      <c r="C61" s="17" t="s">
        <v>86</v>
      </c>
      <c r="D61" s="17" t="s">
        <v>219</v>
      </c>
      <c r="E61" s="17"/>
      <c r="F61" s="19"/>
      <c r="G61" s="20">
        <v>1.0</v>
      </c>
      <c r="H61" s="21"/>
      <c r="I61" s="21">
        <v>247.0</v>
      </c>
      <c r="J61" s="22">
        <v>505.0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220</v>
      </c>
      <c r="P61" t="s">
        <v>218</v>
      </c>
      <c r="Q61" t="s">
        <v>218</v>
      </c>
    </row>
    <row r="62" spans="1:18" customHeight="1" ht="58">
      <c r="A62" s="16"/>
      <c r="B62" s="18" t="s">
        <v>212</v>
      </c>
      <c r="C62" s="17" t="s">
        <v>86</v>
      </c>
      <c r="D62" s="17" t="s">
        <v>222</v>
      </c>
      <c r="E62" s="17"/>
      <c r="F62" s="19"/>
      <c r="G62" s="20">
        <v>1.0</v>
      </c>
      <c r="H62" s="21"/>
      <c r="I62" s="21">
        <v>247.0</v>
      </c>
      <c r="J62" s="22">
        <v>135.0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223</v>
      </c>
      <c r="P62" t="s">
        <v>221</v>
      </c>
      <c r="Q62" t="s">
        <v>221</v>
      </c>
    </row>
    <row r="63" spans="1:18" customHeight="1" ht="58">
      <c r="A63" s="16"/>
      <c r="B63" s="18" t="s">
        <v>212</v>
      </c>
      <c r="C63" s="17" t="s">
        <v>86</v>
      </c>
      <c r="D63" s="17" t="s">
        <v>225</v>
      </c>
      <c r="E63" s="17"/>
      <c r="F63" s="19"/>
      <c r="G63" s="20">
        <v>1.0</v>
      </c>
      <c r="H63" s="21"/>
      <c r="I63" s="21">
        <v>308.0</v>
      </c>
      <c r="J63" s="22">
        <v>3.0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226</v>
      </c>
      <c r="P63" t="s">
        <v>224</v>
      </c>
      <c r="Q63" t="s">
        <v>224</v>
      </c>
    </row>
    <row r="64" spans="1:18" customHeight="1" ht="58">
      <c r="A64" s="16"/>
      <c r="B64" s="18" t="s">
        <v>212</v>
      </c>
      <c r="C64" s="17" t="s">
        <v>86</v>
      </c>
      <c r="D64" s="17" t="s">
        <v>228</v>
      </c>
      <c r="E64" s="17"/>
      <c r="F64" s="19"/>
      <c r="G64" s="20">
        <v>1.0</v>
      </c>
      <c r="H64" s="21"/>
      <c r="I64" s="21">
        <v>308.0</v>
      </c>
      <c r="J64" s="22">
        <v>2.0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229</v>
      </c>
      <c r="P64" t="s">
        <v>227</v>
      </c>
      <c r="Q64" t="s">
        <v>227</v>
      </c>
    </row>
    <row r="65" spans="1:18" customHeight="1" ht="58">
      <c r="A65" s="16"/>
      <c r="B65" s="18" t="s">
        <v>212</v>
      </c>
      <c r="C65" s="17" t="s">
        <v>86</v>
      </c>
      <c r="D65" s="17" t="s">
        <v>231</v>
      </c>
      <c r="E65" s="17"/>
      <c r="F65" s="19"/>
      <c r="G65" s="20">
        <v>1.0</v>
      </c>
      <c r="H65" s="21"/>
      <c r="I65" s="21">
        <v>308.0</v>
      </c>
      <c r="J65" s="22">
        <v>1.0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232</v>
      </c>
      <c r="P65" t="s">
        <v>230</v>
      </c>
      <c r="Q65" t="s">
        <v>230</v>
      </c>
    </row>
    <row r="66" spans="1:18" customHeight="1" ht="58">
      <c r="A66" s="16"/>
      <c r="B66" s="18" t="s">
        <v>234</v>
      </c>
      <c r="C66" s="17" t="s">
        <v>86</v>
      </c>
      <c r="D66" s="17" t="s">
        <v>235</v>
      </c>
      <c r="E66" s="17"/>
      <c r="F66" s="19"/>
      <c r="G66" s="20">
        <v>1.0</v>
      </c>
      <c r="H66" s="21"/>
      <c r="I66" s="21">
        <v>72.0</v>
      </c>
      <c r="J66" s="22">
        <v>329.0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236</v>
      </c>
      <c r="P66" t="s">
        <v>233</v>
      </c>
      <c r="Q66" t="s">
        <v>233</v>
      </c>
    </row>
    <row r="67" spans="1:18" customHeight="1" ht="58">
      <c r="A67" s="16"/>
      <c r="B67" s="18" t="s">
        <v>234</v>
      </c>
      <c r="C67" s="17" t="s">
        <v>86</v>
      </c>
      <c r="D67" s="17" t="s">
        <v>238</v>
      </c>
      <c r="E67" s="17"/>
      <c r="F67" s="19"/>
      <c r="G67" s="20">
        <v>1.0</v>
      </c>
      <c r="H67" s="21"/>
      <c r="I67" s="21">
        <v>72.0</v>
      </c>
      <c r="J67" s="22">
        <v>72.0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239</v>
      </c>
      <c r="P67" t="s">
        <v>237</v>
      </c>
      <c r="Q67" t="s">
        <v>237</v>
      </c>
    </row>
    <row r="68" spans="1:18" customHeight="1" ht="58">
      <c r="A68" s="16"/>
      <c r="B68" s="18" t="s">
        <v>234</v>
      </c>
      <c r="C68" s="17" t="s">
        <v>86</v>
      </c>
      <c r="D68" s="17" t="s">
        <v>241</v>
      </c>
      <c r="E68" s="17"/>
      <c r="F68" s="19"/>
      <c r="G68" s="20">
        <v>1.0</v>
      </c>
      <c r="H68" s="21"/>
      <c r="I68" s="21">
        <v>72.0</v>
      </c>
      <c r="J68" s="22">
        <v>246.0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242</v>
      </c>
      <c r="P68" t="s">
        <v>240</v>
      </c>
      <c r="Q68" t="s">
        <v>240</v>
      </c>
    </row>
    <row r="69" spans="1:18" customHeight="1" ht="58">
      <c r="A69" s="16"/>
      <c r="B69" s="18" t="s">
        <v>234</v>
      </c>
      <c r="C69" s="17" t="s">
        <v>86</v>
      </c>
      <c r="D69" s="17" t="s">
        <v>244</v>
      </c>
      <c r="E69" s="17"/>
      <c r="F69" s="19"/>
      <c r="G69" s="20">
        <v>1.0</v>
      </c>
      <c r="H69" s="21"/>
      <c r="I69" s="21">
        <v>72.0</v>
      </c>
      <c r="J69" s="22">
        <v>263.0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245</v>
      </c>
      <c r="P69" t="s">
        <v>243</v>
      </c>
      <c r="Q69" t="s">
        <v>243</v>
      </c>
    </row>
    <row r="70" spans="1:18" customHeight="1" ht="58">
      <c r="A70" s="16"/>
      <c r="B70" s="18" t="s">
        <v>247</v>
      </c>
      <c r="C70" s="17" t="s">
        <v>86</v>
      </c>
      <c r="D70" s="17" t="s">
        <v>248</v>
      </c>
      <c r="E70" s="17"/>
      <c r="F70" s="19"/>
      <c r="G70" s="20">
        <v>1.0</v>
      </c>
      <c r="H70" s="21"/>
      <c r="I70" s="21">
        <v>308.0</v>
      </c>
      <c r="J70" s="22">
        <v>45.0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249</v>
      </c>
      <c r="P70" t="s">
        <v>246</v>
      </c>
      <c r="Q70" t="s">
        <v>246</v>
      </c>
    </row>
    <row r="71" spans="1:18" customHeight="1" ht="58">
      <c r="A71" s="16"/>
      <c r="B71" s="18" t="s">
        <v>247</v>
      </c>
      <c r="C71" s="17" t="s">
        <v>86</v>
      </c>
      <c r="D71" s="17" t="s">
        <v>251</v>
      </c>
      <c r="E71" s="17"/>
      <c r="F71" s="19"/>
      <c r="G71" s="20">
        <v>1.0</v>
      </c>
      <c r="H71" s="21"/>
      <c r="I71" s="21">
        <v>308.0</v>
      </c>
      <c r="J71" s="22">
        <v>220.0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252</v>
      </c>
      <c r="P71" t="s">
        <v>250</v>
      </c>
      <c r="Q71" t="s">
        <v>250</v>
      </c>
    </row>
    <row r="72" spans="1:18" customHeight="1" ht="58">
      <c r="A72" s="16"/>
      <c r="B72" s="18" t="s">
        <v>247</v>
      </c>
      <c r="C72" s="17" t="s">
        <v>86</v>
      </c>
      <c r="D72" s="17" t="s">
        <v>254</v>
      </c>
      <c r="E72" s="17"/>
      <c r="F72" s="19"/>
      <c r="G72" s="20">
        <v>1.0</v>
      </c>
      <c r="H72" s="21"/>
      <c r="I72" s="21">
        <v>308.0</v>
      </c>
      <c r="J72" s="22">
        <v>64.0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255</v>
      </c>
      <c r="P72" t="s">
        <v>253</v>
      </c>
      <c r="Q72" t="s">
        <v>253</v>
      </c>
    </row>
    <row r="73" spans="1:18" customHeight="1" ht="58">
      <c r="A73" s="16"/>
      <c r="B73" s="18" t="s">
        <v>247</v>
      </c>
      <c r="C73" s="17" t="s">
        <v>86</v>
      </c>
      <c r="D73" s="17" t="s">
        <v>257</v>
      </c>
      <c r="E73" s="17"/>
      <c r="F73" s="19"/>
      <c r="G73" s="20">
        <v>1.0</v>
      </c>
      <c r="H73" s="21"/>
      <c r="I73" s="21">
        <v>308.0</v>
      </c>
      <c r="J73" s="22">
        <v>53.0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258</v>
      </c>
      <c r="P73" t="s">
        <v>256</v>
      </c>
      <c r="Q73" t="s">
        <v>256</v>
      </c>
    </row>
    <row r="74" spans="1:18" customHeight="1" ht="58">
      <c r="A74" s="16"/>
      <c r="B74" s="18" t="s">
        <v>260</v>
      </c>
      <c r="C74" s="17" t="s">
        <v>86</v>
      </c>
      <c r="D74" s="17" t="s">
        <v>261</v>
      </c>
      <c r="E74" s="17"/>
      <c r="F74" s="19"/>
      <c r="G74" s="20">
        <v>1.0</v>
      </c>
      <c r="H74" s="21"/>
      <c r="I74" s="21">
        <v>54.0</v>
      </c>
      <c r="J74" s="22">
        <v>370.0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262</v>
      </c>
      <c r="P74" t="s">
        <v>259</v>
      </c>
      <c r="Q74" t="s">
        <v>259</v>
      </c>
    </row>
    <row r="75" spans="1:18" customHeight="1" ht="58">
      <c r="A75" s="16"/>
      <c r="B75" s="18" t="s">
        <v>260</v>
      </c>
      <c r="C75" s="17" t="s">
        <v>86</v>
      </c>
      <c r="D75" s="17" t="s">
        <v>264</v>
      </c>
      <c r="E75" s="17"/>
      <c r="F75" s="19"/>
      <c r="G75" s="20">
        <v>1.0</v>
      </c>
      <c r="H75" s="21"/>
      <c r="I75" s="21">
        <v>54.0</v>
      </c>
      <c r="J75" s="22">
        <v>314.0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265</v>
      </c>
      <c r="P75" t="s">
        <v>263</v>
      </c>
      <c r="Q75" t="s">
        <v>263</v>
      </c>
    </row>
    <row r="76" spans="1:18" customHeight="1" ht="58">
      <c r="A76" s="16"/>
      <c r="B76" s="18" t="s">
        <v>260</v>
      </c>
      <c r="C76" s="17" t="s">
        <v>86</v>
      </c>
      <c r="D76" s="17" t="s">
        <v>267</v>
      </c>
      <c r="E76" s="17"/>
      <c r="F76" s="19"/>
      <c r="G76" s="20">
        <v>1.0</v>
      </c>
      <c r="H76" s="21"/>
      <c r="I76" s="21">
        <v>54.0</v>
      </c>
      <c r="J76" s="22">
        <v>375.0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268</v>
      </c>
      <c r="P76" t="s">
        <v>266</v>
      </c>
      <c r="Q76" t="s">
        <v>266</v>
      </c>
    </row>
    <row r="77" spans="1:18" customHeight="1" ht="58">
      <c r="A77" s="16"/>
      <c r="B77" s="18" t="s">
        <v>260</v>
      </c>
      <c r="C77" s="17" t="s">
        <v>86</v>
      </c>
      <c r="D77" s="17" t="s">
        <v>270</v>
      </c>
      <c r="E77" s="17"/>
      <c r="F77" s="19"/>
      <c r="G77" s="20">
        <v>1.0</v>
      </c>
      <c r="H77" s="21"/>
      <c r="I77" s="21">
        <v>54.0</v>
      </c>
      <c r="J77" s="22">
        <v>734.0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271</v>
      </c>
      <c r="P77" t="s">
        <v>269</v>
      </c>
      <c r="Q77" t="s">
        <v>269</v>
      </c>
    </row>
    <row r="78" spans="1:18" customHeight="1" ht="58">
      <c r="A78" s="16"/>
      <c r="B78" s="18" t="s">
        <v>273</v>
      </c>
      <c r="C78" s="17" t="s">
        <v>86</v>
      </c>
      <c r="D78" s="17" t="s">
        <v>274</v>
      </c>
      <c r="E78" s="17"/>
      <c r="F78" s="19"/>
      <c r="G78" s="20">
        <v>1.0</v>
      </c>
      <c r="H78" s="21"/>
      <c r="I78" s="21">
        <v>308.0</v>
      </c>
      <c r="J78" s="22">
        <v>222.0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275</v>
      </c>
      <c r="P78" t="s">
        <v>272</v>
      </c>
      <c r="Q78" t="s">
        <v>272</v>
      </c>
    </row>
    <row r="79" spans="1:18" customHeight="1" ht="58">
      <c r="A79" s="16"/>
      <c r="B79" s="18" t="s">
        <v>273</v>
      </c>
      <c r="C79" s="17" t="s">
        <v>86</v>
      </c>
      <c r="D79" s="17" t="s">
        <v>277</v>
      </c>
      <c r="E79" s="17"/>
      <c r="F79" s="19"/>
      <c r="G79" s="20">
        <v>1.0</v>
      </c>
      <c r="H79" s="21"/>
      <c r="I79" s="21">
        <v>308.0</v>
      </c>
      <c r="J79" s="22">
        <v>121.0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278</v>
      </c>
      <c r="P79" t="s">
        <v>276</v>
      </c>
      <c r="Q79" t="s">
        <v>276</v>
      </c>
    </row>
    <row r="80" spans="1:18" customHeight="1" ht="58">
      <c r="A80" s="16"/>
      <c r="B80" s="18" t="s">
        <v>273</v>
      </c>
      <c r="C80" s="17" t="s">
        <v>86</v>
      </c>
      <c r="D80" s="17" t="s">
        <v>280</v>
      </c>
      <c r="E80" s="17"/>
      <c r="F80" s="19"/>
      <c r="G80" s="20">
        <v>1.0</v>
      </c>
      <c r="H80" s="21"/>
      <c r="I80" s="21">
        <v>308.0</v>
      </c>
      <c r="J80" s="22">
        <v>269.0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281</v>
      </c>
      <c r="P80" t="s">
        <v>279</v>
      </c>
      <c r="Q80" t="s">
        <v>279</v>
      </c>
    </row>
    <row r="81" spans="1:18" customHeight="1" ht="58">
      <c r="A81" s="16"/>
      <c r="B81" s="18" t="s">
        <v>273</v>
      </c>
      <c r="C81" s="17" t="s">
        <v>86</v>
      </c>
      <c r="D81" s="17" t="s">
        <v>283</v>
      </c>
      <c r="E81" s="17"/>
      <c r="F81" s="19"/>
      <c r="G81" s="20">
        <v>1.0</v>
      </c>
      <c r="H81" s="21"/>
      <c r="I81" s="21">
        <v>308.0</v>
      </c>
      <c r="J81" s="22">
        <v>270.0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284</v>
      </c>
      <c r="P81" t="s">
        <v>282</v>
      </c>
      <c r="Q81" t="s">
        <v>282</v>
      </c>
    </row>
    <row r="82" spans="1:18" customHeight="1" ht="58">
      <c r="A82" s="16"/>
      <c r="B82" s="18" t="s">
        <v>273</v>
      </c>
      <c r="C82" s="17" t="s">
        <v>86</v>
      </c>
      <c r="D82" s="17" t="s">
        <v>286</v>
      </c>
      <c r="E82" s="17"/>
      <c r="F82" s="19"/>
      <c r="G82" s="20">
        <v>1.0</v>
      </c>
      <c r="H82" s="21"/>
      <c r="I82" s="21">
        <v>308.0</v>
      </c>
      <c r="J82" s="22">
        <v>264.0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287</v>
      </c>
      <c r="P82" t="s">
        <v>285</v>
      </c>
      <c r="Q82" t="s">
        <v>285</v>
      </c>
    </row>
    <row r="83" spans="1:18" customHeight="1" ht="58">
      <c r="A83" s="16"/>
      <c r="B83" s="18" t="s">
        <v>273</v>
      </c>
      <c r="C83" s="17" t="s">
        <v>86</v>
      </c>
      <c r="D83" s="17" t="s">
        <v>289</v>
      </c>
      <c r="E83" s="17"/>
      <c r="F83" s="19"/>
      <c r="G83" s="20">
        <v>1.0</v>
      </c>
      <c r="H83" s="21"/>
      <c r="I83" s="21">
        <v>308.0</v>
      </c>
      <c r="J83" s="22">
        <v>261.0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290</v>
      </c>
      <c r="P83" t="s">
        <v>288</v>
      </c>
      <c r="Q83" t="s">
        <v>288</v>
      </c>
    </row>
    <row r="84" spans="1:18" customHeight="1" ht="58">
      <c r="A84" s="16"/>
      <c r="B84" s="18" t="s">
        <v>292</v>
      </c>
      <c r="C84" s="17" t="s">
        <v>86</v>
      </c>
      <c r="D84" s="17" t="s">
        <v>293</v>
      </c>
      <c r="E84" s="17"/>
      <c r="F84" s="19"/>
      <c r="G84" s="20">
        <v>1.0</v>
      </c>
      <c r="H84" s="21"/>
      <c r="I84" s="21">
        <v>500.0</v>
      </c>
      <c r="J84" s="22">
        <v>1.0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294</v>
      </c>
      <c r="P84" t="s">
        <v>291</v>
      </c>
      <c r="Q84" t="s">
        <v>291</v>
      </c>
    </row>
    <row r="85" spans="1:18" customHeight="1" ht="58">
      <c r="A85" s="16"/>
      <c r="B85" s="18" t="s">
        <v>296</v>
      </c>
      <c r="C85" s="17" t="s">
        <v>86</v>
      </c>
      <c r="D85" s="17" t="s">
        <v>297</v>
      </c>
      <c r="E85" s="17"/>
      <c r="F85" s="19"/>
      <c r="G85" s="20">
        <v>1.0</v>
      </c>
      <c r="H85" s="21"/>
      <c r="I85" s="21">
        <v>98.0</v>
      </c>
      <c r="J85" s="22">
        <v>180.0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298</v>
      </c>
      <c r="P85" t="s">
        <v>295</v>
      </c>
      <c r="Q85" t="s">
        <v>295</v>
      </c>
    </row>
    <row r="86" spans="1:18" customHeight="1" ht="58">
      <c r="A86" s="16"/>
      <c r="B86" s="18" t="s">
        <v>300</v>
      </c>
      <c r="C86" s="17" t="s">
        <v>86</v>
      </c>
      <c r="D86" s="17" t="s">
        <v>301</v>
      </c>
      <c r="E86" s="17"/>
      <c r="F86" s="19"/>
      <c r="G86" s="20">
        <v>1.0</v>
      </c>
      <c r="H86" s="21"/>
      <c r="I86" s="21">
        <v>251.0</v>
      </c>
      <c r="J86" s="22">
        <v>171.0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302</v>
      </c>
      <c r="P86" t="s">
        <v>299</v>
      </c>
      <c r="Q86" t="s">
        <v>299</v>
      </c>
    </row>
    <row r="87" spans="1:18" customHeight="1" ht="58">
      <c r="A87" s="16"/>
      <c r="B87" s="18" t="s">
        <v>300</v>
      </c>
      <c r="C87" s="17" t="s">
        <v>86</v>
      </c>
      <c r="D87" s="17" t="s">
        <v>304</v>
      </c>
      <c r="E87" s="17"/>
      <c r="F87" s="19"/>
      <c r="G87" s="20">
        <v>1.0</v>
      </c>
      <c r="H87" s="21"/>
      <c r="I87" s="21">
        <v>251.0</v>
      </c>
      <c r="J87" s="22">
        <v>178.0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305</v>
      </c>
      <c r="P87" t="s">
        <v>303</v>
      </c>
      <c r="Q87" t="s">
        <v>303</v>
      </c>
    </row>
    <row r="88" spans="1:18" customHeight="1" ht="58">
      <c r="A88" s="16"/>
      <c r="B88" s="18" t="s">
        <v>307</v>
      </c>
      <c r="C88" s="17" t="s">
        <v>86</v>
      </c>
      <c r="D88" s="17" t="s">
        <v>308</v>
      </c>
      <c r="E88" s="17"/>
      <c r="F88" s="19"/>
      <c r="G88" s="20">
        <v>1.0</v>
      </c>
      <c r="H88" s="21"/>
      <c r="I88" s="21">
        <v>476.0</v>
      </c>
      <c r="J88" s="22">
        <v>255.0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309</v>
      </c>
      <c r="P88" t="s">
        <v>306</v>
      </c>
      <c r="Q88" t="s">
        <v>306</v>
      </c>
    </row>
    <row r="89" spans="1:18" customHeight="1" ht="58">
      <c r="A89" s="16"/>
      <c r="B89" s="18" t="s">
        <v>307</v>
      </c>
      <c r="C89" s="17" t="s">
        <v>86</v>
      </c>
      <c r="D89" s="17" t="s">
        <v>311</v>
      </c>
      <c r="E89" s="17"/>
      <c r="F89" s="19"/>
      <c r="G89" s="20">
        <v>1.0</v>
      </c>
      <c r="H89" s="21"/>
      <c r="I89" s="21">
        <v>476.0</v>
      </c>
      <c r="J89" s="22">
        <v>387.0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312</v>
      </c>
      <c r="P89" t="s">
        <v>310</v>
      </c>
      <c r="Q89" t="s">
        <v>310</v>
      </c>
    </row>
    <row r="90" spans="1:18" customHeight="1" ht="58">
      <c r="A90" s="16"/>
      <c r="B90" s="18" t="s">
        <v>307</v>
      </c>
      <c r="C90" s="17" t="s">
        <v>86</v>
      </c>
      <c r="D90" s="17" t="s">
        <v>314</v>
      </c>
      <c r="E90" s="17"/>
      <c r="F90" s="19"/>
      <c r="G90" s="20">
        <v>1.0</v>
      </c>
      <c r="H90" s="21"/>
      <c r="I90" s="21">
        <v>476.0</v>
      </c>
      <c r="J90" s="22">
        <v>127.0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315</v>
      </c>
      <c r="P90" t="s">
        <v>313</v>
      </c>
      <c r="Q90" t="s">
        <v>313</v>
      </c>
    </row>
    <row r="91" spans="1:18" customHeight="1" ht="58">
      <c r="A91" s="16"/>
      <c r="B91" s="18" t="s">
        <v>317</v>
      </c>
      <c r="C91" s="17" t="s">
        <v>86</v>
      </c>
      <c r="D91" s="17" t="s">
        <v>318</v>
      </c>
      <c r="E91" s="17"/>
      <c r="F91" s="19"/>
      <c r="G91" s="20">
        <v>1.0</v>
      </c>
      <c r="H91" s="21"/>
      <c r="I91" s="21">
        <v>235.0</v>
      </c>
      <c r="J91" s="22">
        <v>155.0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319</v>
      </c>
      <c r="P91" t="s">
        <v>316</v>
      </c>
      <c r="Q91" t="s">
        <v>316</v>
      </c>
    </row>
    <row r="92" spans="1:18" customHeight="1" ht="58">
      <c r="A92" s="16"/>
      <c r="B92" s="18" t="s">
        <v>317</v>
      </c>
      <c r="C92" s="17" t="s">
        <v>86</v>
      </c>
      <c r="D92" s="17" t="s">
        <v>321</v>
      </c>
      <c r="E92" s="17"/>
      <c r="F92" s="19"/>
      <c r="G92" s="20">
        <v>1.0</v>
      </c>
      <c r="H92" s="21"/>
      <c r="I92" s="21">
        <v>235.0</v>
      </c>
      <c r="J92" s="22">
        <v>124.0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322</v>
      </c>
      <c r="P92" t="s">
        <v>320</v>
      </c>
      <c r="Q92" t="s">
        <v>320</v>
      </c>
    </row>
    <row r="93" spans="1:18" customHeight="1" ht="58">
      <c r="A93" s="16"/>
      <c r="B93" s="18" t="s">
        <v>317</v>
      </c>
      <c r="C93" s="17" t="s">
        <v>86</v>
      </c>
      <c r="D93" s="17" t="s">
        <v>324</v>
      </c>
      <c r="E93" s="17"/>
      <c r="F93" s="19"/>
      <c r="G93" s="20">
        <v>1.0</v>
      </c>
      <c r="H93" s="21"/>
      <c r="I93" s="21">
        <v>235.0</v>
      </c>
      <c r="J93" s="22">
        <v>147.0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325</v>
      </c>
      <c r="P93" t="s">
        <v>323</v>
      </c>
      <c r="Q93" t="s">
        <v>323</v>
      </c>
    </row>
    <row r="94" spans="1:18" customHeight="1" ht="58">
      <c r="A94" s="16"/>
      <c r="B94" s="18" t="s">
        <v>317</v>
      </c>
      <c r="C94" s="17" t="s">
        <v>86</v>
      </c>
      <c r="D94" s="17" t="s">
        <v>327</v>
      </c>
      <c r="E94" s="17"/>
      <c r="F94" s="19"/>
      <c r="G94" s="20">
        <v>1.0</v>
      </c>
      <c r="H94" s="21"/>
      <c r="I94" s="21">
        <v>235.0</v>
      </c>
      <c r="J94" s="22">
        <v>197.0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328</v>
      </c>
      <c r="P94" t="s">
        <v>326</v>
      </c>
      <c r="Q94" t="s">
        <v>326</v>
      </c>
    </row>
    <row r="95" spans="1:18" customHeight="1" ht="58">
      <c r="A95" s="16"/>
      <c r="B95" s="18" t="s">
        <v>330</v>
      </c>
      <c r="C95" s="17" t="s">
        <v>86</v>
      </c>
      <c r="D95" s="17" t="s">
        <v>331</v>
      </c>
      <c r="E95" s="17"/>
      <c r="F95" s="19"/>
      <c r="G95" s="20">
        <v>1.0</v>
      </c>
      <c r="H95" s="21"/>
      <c r="I95" s="21">
        <v>393.0</v>
      </c>
      <c r="J95" s="22">
        <v>11.0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332</v>
      </c>
      <c r="P95" t="s">
        <v>329</v>
      </c>
      <c r="Q95" t="s">
        <v>329</v>
      </c>
    </row>
    <row r="96" spans="1:18" customHeight="1" ht="58">
      <c r="A96" s="16"/>
      <c r="B96" s="18" t="s">
        <v>334</v>
      </c>
      <c r="C96" s="17" t="s">
        <v>86</v>
      </c>
      <c r="D96" s="17" t="s">
        <v>335</v>
      </c>
      <c r="E96" s="17"/>
      <c r="F96" s="19"/>
      <c r="G96" s="20">
        <v>1.0</v>
      </c>
      <c r="H96" s="21"/>
      <c r="I96" s="21">
        <v>467.0</v>
      </c>
      <c r="J96" s="22">
        <v>2.0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336</v>
      </c>
      <c r="P96" t="s">
        <v>333</v>
      </c>
      <c r="Q96" t="s">
        <v>333</v>
      </c>
    </row>
    <row r="97" spans="1:18" customHeight="1" ht="58">
      <c r="A97" s="16"/>
      <c r="B97" s="18" t="s">
        <v>334</v>
      </c>
      <c r="C97" s="17" t="s">
        <v>86</v>
      </c>
      <c r="D97" s="17" t="s">
        <v>338</v>
      </c>
      <c r="E97" s="17"/>
      <c r="F97" s="19"/>
      <c r="G97" s="20">
        <v>1.0</v>
      </c>
      <c r="H97" s="21"/>
      <c r="I97" s="21">
        <v>467.0</v>
      </c>
      <c r="J97" s="22">
        <v>16.0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339</v>
      </c>
      <c r="P97" t="s">
        <v>337</v>
      </c>
      <c r="Q97" t="s">
        <v>337</v>
      </c>
    </row>
    <row r="98" spans="1:18" customHeight="1" ht="58">
      <c r="A98" s="16"/>
      <c r="B98" s="18" t="s">
        <v>334</v>
      </c>
      <c r="C98" s="17" t="s">
        <v>86</v>
      </c>
      <c r="D98" s="17" t="s">
        <v>341</v>
      </c>
      <c r="E98" s="17"/>
      <c r="F98" s="19"/>
      <c r="G98" s="20">
        <v>1.0</v>
      </c>
      <c r="H98" s="21"/>
      <c r="I98" s="21">
        <v>467.0</v>
      </c>
      <c r="J98" s="22">
        <v>166.0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342</v>
      </c>
      <c r="P98" t="s">
        <v>340</v>
      </c>
      <c r="Q98" t="s">
        <v>340</v>
      </c>
    </row>
    <row r="99" spans="1:18" customHeight="1" ht="58">
      <c r="A99" s="16"/>
      <c r="B99" s="18" t="s">
        <v>334</v>
      </c>
      <c r="C99" s="17" t="s">
        <v>86</v>
      </c>
      <c r="D99" s="17" t="s">
        <v>344</v>
      </c>
      <c r="E99" s="17"/>
      <c r="F99" s="19"/>
      <c r="G99" s="20">
        <v>1.0</v>
      </c>
      <c r="H99" s="21"/>
      <c r="I99" s="21"/>
      <c r="J99" s="22">
        <v>3.0</v>
      </c>
      <c r="K99" s="50"/>
      <c r="L99" s="21" t="str">
        <f>IF(K99&gt;0,"по запросу","")</f>
      </c>
      <c r="M99" s="52"/>
      <c r="N99" t="str">
        <f>IF(K99&gt;0,COUNTIF($K$7:K99,"&gt;0"),"")</f>
      </c>
      <c r="O99" t="s">
        <v>345</v>
      </c>
      <c r="P99" t="s">
        <v>343</v>
      </c>
      <c r="Q99" t="s">
        <v>343</v>
      </c>
    </row>
    <row r="100" spans="1:18" customHeight="1" ht="58">
      <c r="A100" s="16"/>
      <c r="B100" s="18" t="s">
        <v>347</v>
      </c>
      <c r="C100" s="17" t="s">
        <v>86</v>
      </c>
      <c r="D100" s="17" t="s">
        <v>348</v>
      </c>
      <c r="E100" s="17"/>
      <c r="F100" s="19"/>
      <c r="G100" s="20">
        <v>1.0</v>
      </c>
      <c r="H100" s="21"/>
      <c r="I100" s="21">
        <v>218.0</v>
      </c>
      <c r="J100" s="22">
        <v>245.0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349</v>
      </c>
      <c r="P100" t="s">
        <v>346</v>
      </c>
      <c r="Q100" t="s">
        <v>346</v>
      </c>
    </row>
    <row r="101" spans="1:18" customHeight="1" ht="58">
      <c r="A101" s="16"/>
      <c r="B101" s="18" t="s">
        <v>347</v>
      </c>
      <c r="C101" s="17" t="s">
        <v>86</v>
      </c>
      <c r="D101" s="17" t="s">
        <v>351</v>
      </c>
      <c r="E101" s="17"/>
      <c r="F101" s="19"/>
      <c r="G101" s="20">
        <v>1.0</v>
      </c>
      <c r="H101" s="21"/>
      <c r="I101" s="21">
        <v>218.0</v>
      </c>
      <c r="J101" s="22">
        <v>264.0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352</v>
      </c>
      <c r="P101" t="s">
        <v>350</v>
      </c>
      <c r="Q101" t="s">
        <v>350</v>
      </c>
    </row>
    <row r="102" spans="1:18" customHeight="1" ht="58">
      <c r="A102" s="16"/>
      <c r="B102" s="18" t="s">
        <v>354</v>
      </c>
      <c r="C102" s="17" t="s">
        <v>86</v>
      </c>
      <c r="D102" s="17" t="s">
        <v>355</v>
      </c>
      <c r="E102" s="17"/>
      <c r="F102" s="19"/>
      <c r="G102" s="20">
        <v>1.0</v>
      </c>
      <c r="H102" s="21"/>
      <c r="I102" s="21">
        <v>440.0</v>
      </c>
      <c r="J102" s="22">
        <v>124.0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356</v>
      </c>
      <c r="P102" t="s">
        <v>353</v>
      </c>
      <c r="Q102" t="s">
        <v>353</v>
      </c>
    </row>
    <row r="103" spans="1:18" customHeight="1" ht="58">
      <c r="A103" s="16"/>
      <c r="B103" s="18" t="s">
        <v>354</v>
      </c>
      <c r="C103" s="17" t="s">
        <v>86</v>
      </c>
      <c r="D103" s="17" t="s">
        <v>358</v>
      </c>
      <c r="E103" s="17"/>
      <c r="F103" s="19"/>
      <c r="G103" s="20">
        <v>1.0</v>
      </c>
      <c r="H103" s="21"/>
      <c r="I103" s="21">
        <v>440.0</v>
      </c>
      <c r="J103" s="22">
        <v>99.0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359</v>
      </c>
      <c r="P103" t="s">
        <v>357</v>
      </c>
      <c r="Q103" t="s">
        <v>357</v>
      </c>
    </row>
    <row r="104" spans="1:18" customHeight="1" ht="58">
      <c r="A104" s="16"/>
      <c r="B104" s="18" t="s">
        <v>354</v>
      </c>
      <c r="C104" s="17" t="s">
        <v>86</v>
      </c>
      <c r="D104" s="17" t="s">
        <v>361</v>
      </c>
      <c r="E104" s="17"/>
      <c r="F104" s="19"/>
      <c r="G104" s="20">
        <v>1.0</v>
      </c>
      <c r="H104" s="21"/>
      <c r="I104" s="21">
        <v>440.0</v>
      </c>
      <c r="J104" s="22">
        <v>136.0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362</v>
      </c>
      <c r="P104" t="s">
        <v>360</v>
      </c>
      <c r="Q104" t="s">
        <v>360</v>
      </c>
    </row>
    <row r="105" spans="1:18" customHeight="1" ht="58">
      <c r="A105" s="16"/>
      <c r="B105" s="18" t="s">
        <v>354</v>
      </c>
      <c r="C105" s="17" t="s">
        <v>86</v>
      </c>
      <c r="D105" s="17" t="s">
        <v>364</v>
      </c>
      <c r="E105" s="17"/>
      <c r="F105" s="19"/>
      <c r="G105" s="20">
        <v>1.0</v>
      </c>
      <c r="H105" s="21"/>
      <c r="I105" s="21">
        <v>440.0</v>
      </c>
      <c r="J105" s="22">
        <v>138.0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365</v>
      </c>
      <c r="P105" t="s">
        <v>363</v>
      </c>
      <c r="Q105" t="s">
        <v>363</v>
      </c>
    </row>
    <row r="106" spans="1:18" customHeight="1" ht="58">
      <c r="A106" s="16"/>
      <c r="B106" s="18" t="s">
        <v>367</v>
      </c>
      <c r="C106" s="17" t="s">
        <v>86</v>
      </c>
      <c r="D106" s="17" t="s">
        <v>368</v>
      </c>
      <c r="E106" s="17"/>
      <c r="F106" s="19"/>
      <c r="G106" s="20">
        <v>1.0</v>
      </c>
      <c r="H106" s="21"/>
      <c r="I106" s="21">
        <v>284.0</v>
      </c>
      <c r="J106" s="22">
        <v>1.0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369</v>
      </c>
      <c r="P106" t="s">
        <v>366</v>
      </c>
      <c r="Q106" t="s">
        <v>366</v>
      </c>
    </row>
    <row r="107" spans="1:18" customHeight="1" ht="58">
      <c r="A107" s="16"/>
      <c r="B107" s="18" t="s">
        <v>371</v>
      </c>
      <c r="C107" s="17" t="s">
        <v>86</v>
      </c>
      <c r="D107" s="17" t="s">
        <v>29</v>
      </c>
      <c r="E107" s="17" t="s">
        <v>372</v>
      </c>
      <c r="F107" s="19"/>
      <c r="G107" s="20">
        <v>1.0</v>
      </c>
      <c r="H107" s="21"/>
      <c r="I107" s="21">
        <v>157.0</v>
      </c>
      <c r="J107" s="22">
        <v>1.0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373</v>
      </c>
      <c r="P107" t="s">
        <v>370</v>
      </c>
      <c r="Q107" t="s">
        <v>370</v>
      </c>
    </row>
    <row r="108" spans="1:18" customHeight="1" ht="58">
      <c r="A108" s="16"/>
      <c r="B108" s="18" t="s">
        <v>375</v>
      </c>
      <c r="C108" s="17" t="s">
        <v>376</v>
      </c>
      <c r="D108" s="17" t="s">
        <v>118</v>
      </c>
      <c r="E108" s="17" t="s">
        <v>377</v>
      </c>
      <c r="F108" s="19"/>
      <c r="G108" s="20">
        <v>1.0</v>
      </c>
      <c r="H108" s="21"/>
      <c r="I108" s="21">
        <v>428.0</v>
      </c>
      <c r="J108" s="22">
        <v>4.0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378</v>
      </c>
      <c r="P108" t="s">
        <v>374</v>
      </c>
      <c r="Q108" t="s">
        <v>374</v>
      </c>
    </row>
    <row r="109" spans="1:18" customHeight="1" ht="58">
      <c r="A109" s="16"/>
      <c r="B109" s="18" t="s">
        <v>380</v>
      </c>
      <c r="C109" s="17" t="s">
        <v>381</v>
      </c>
      <c r="D109" s="17"/>
      <c r="E109" s="17"/>
      <c r="F109" s="19"/>
      <c r="G109" s="20">
        <v>1.0</v>
      </c>
      <c r="H109" s="21"/>
      <c r="I109" s="21">
        <v>584.0</v>
      </c>
      <c r="J109" s="22">
        <v>21.0</v>
      </c>
      <c r="K109" s="50"/>
      <c r="L109" s="21" t="str">
        <f>IF(K109&gt;0,K109*I109,"")</f>
      </c>
      <c r="M109" s="52"/>
      <c r="N109" t="str">
        <f>IF(K109&gt;0,COUNTIF($K$7:K109,"&gt;0"),"")</f>
      </c>
      <c r="P109" t="s">
        <v>379</v>
      </c>
      <c r="Q109" t="s">
        <v>379</v>
      </c>
    </row>
    <row r="110" spans="1:18" customHeight="1" ht="58">
      <c r="A110" s="16"/>
      <c r="B110" s="18" t="s">
        <v>383</v>
      </c>
      <c r="C110" s="17" t="s">
        <v>384</v>
      </c>
      <c r="D110" s="17"/>
      <c r="E110" s="17"/>
      <c r="F110" s="19"/>
      <c r="G110" s="20">
        <v>1.0</v>
      </c>
      <c r="H110" s="21"/>
      <c r="I110" s="21">
        <v>347.0</v>
      </c>
      <c r="J110" s="22">
        <v>1.0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385</v>
      </c>
      <c r="P110" t="s">
        <v>382</v>
      </c>
      <c r="Q110" t="s">
        <v>382</v>
      </c>
    </row>
    <row r="111" spans="1:18" customHeight="1" ht="58">
      <c r="A111" s="16"/>
      <c r="B111" s="18" t="s">
        <v>387</v>
      </c>
      <c r="C111" s="17" t="s">
        <v>388</v>
      </c>
      <c r="D111" s="17"/>
      <c r="E111" s="17"/>
      <c r="F111" s="19"/>
      <c r="G111" s="20">
        <v>1.0</v>
      </c>
      <c r="H111" s="21"/>
      <c r="I111" s="21">
        <v>809.0</v>
      </c>
      <c r="J111" s="22">
        <v>14.0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389</v>
      </c>
      <c r="P111" t="s">
        <v>386</v>
      </c>
      <c r="Q111" t="s">
        <v>386</v>
      </c>
    </row>
    <row r="112" spans="1:18" customHeight="1" ht="58">
      <c r="A112" s="16"/>
      <c r="B112" s="18" t="s">
        <v>391</v>
      </c>
      <c r="C112" s="17" t="s">
        <v>392</v>
      </c>
      <c r="D112" s="17"/>
      <c r="E112" s="17"/>
      <c r="F112" s="19"/>
      <c r="G112" s="20">
        <v>1.0</v>
      </c>
      <c r="H112" s="21"/>
      <c r="I112" s="21">
        <v>339.0</v>
      </c>
      <c r="J112" s="22">
        <v>1.0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393</v>
      </c>
      <c r="P112" t="s">
        <v>390</v>
      </c>
      <c r="Q112" t="s">
        <v>390</v>
      </c>
    </row>
    <row r="113" spans="1:18" customHeight="1" ht="58">
      <c r="A113" s="16"/>
      <c r="B113" s="18" t="s">
        <v>395</v>
      </c>
      <c r="C113" s="17" t="s">
        <v>396</v>
      </c>
      <c r="D113" s="17"/>
      <c r="E113" s="17"/>
      <c r="F113" s="19"/>
      <c r="G113" s="20">
        <v>1.0</v>
      </c>
      <c r="H113" s="21"/>
      <c r="I113" s="21">
        <v>261.0</v>
      </c>
      <c r="J113" s="22">
        <v>33.0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397</v>
      </c>
      <c r="P113" t="s">
        <v>394</v>
      </c>
      <c r="Q113" t="s">
        <v>394</v>
      </c>
    </row>
    <row r="114" spans="1:18" customHeight="1" ht="58">
      <c r="A114" s="16"/>
      <c r="B114" s="18" t="s">
        <v>399</v>
      </c>
      <c r="C114" s="17" t="s">
        <v>400</v>
      </c>
      <c r="D114" s="17"/>
      <c r="E114" s="17"/>
      <c r="F114" s="19"/>
      <c r="G114" s="20">
        <v>1.0</v>
      </c>
      <c r="H114" s="21"/>
      <c r="I114" s="21">
        <v>584.0</v>
      </c>
      <c r="J114" s="22">
        <v>9.0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401</v>
      </c>
      <c r="P114" t="s">
        <v>398</v>
      </c>
      <c r="Q114" t="s">
        <v>398</v>
      </c>
    </row>
    <row r="115" spans="1:18" customHeight="1" ht="58">
      <c r="A115" s="16"/>
      <c r="B115" s="18" t="s">
        <v>403</v>
      </c>
      <c r="C115" s="17" t="s">
        <v>404</v>
      </c>
      <c r="D115" s="17"/>
      <c r="E115" s="17"/>
      <c r="F115" s="19"/>
      <c r="G115" s="20">
        <v>1.0</v>
      </c>
      <c r="H115" s="21"/>
      <c r="I115" s="21">
        <v>486.0</v>
      </c>
      <c r="J115" s="22">
        <v>10.0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405</v>
      </c>
      <c r="P115" t="s">
        <v>402</v>
      </c>
      <c r="Q115" t="s">
        <v>402</v>
      </c>
    </row>
    <row r="116" spans="1:18" customHeight="1" ht="58">
      <c r="A116" s="16"/>
      <c r="B116" s="18" t="s">
        <v>407</v>
      </c>
      <c r="C116" s="17" t="s">
        <v>408</v>
      </c>
      <c r="D116" s="17"/>
      <c r="E116" s="17"/>
      <c r="F116" s="19"/>
      <c r="G116" s="20">
        <v>1.0</v>
      </c>
      <c r="H116" s="21"/>
      <c r="I116" s="21"/>
      <c r="J116" s="22">
        <v>1.0</v>
      </c>
      <c r="K116" s="50"/>
      <c r="L116" s="21" t="str">
        <f>IF(K116&gt;0,"по запросу","")</f>
      </c>
      <c r="M116" s="52"/>
      <c r="N116" t="str">
        <f>IF(K116&gt;0,COUNTIF($K$7:K116,"&gt;0"),"")</f>
      </c>
      <c r="O116" t="s">
        <v>409</v>
      </c>
      <c r="P116" t="s">
        <v>406</v>
      </c>
      <c r="Q116" t="s">
        <v>406</v>
      </c>
    </row>
    <row r="117" spans="1:18" customHeight="1" ht="58">
      <c r="A117" s="16"/>
      <c r="B117" s="18" t="s">
        <v>411</v>
      </c>
      <c r="C117" s="17" t="s">
        <v>412</v>
      </c>
      <c r="D117" s="17" t="s">
        <v>29</v>
      </c>
      <c r="E117" s="17" t="s">
        <v>413</v>
      </c>
      <c r="F117" s="19"/>
      <c r="G117" s="20">
        <v>1.0</v>
      </c>
      <c r="H117" s="21"/>
      <c r="I117" s="21">
        <v>781.0</v>
      </c>
      <c r="J117" s="22">
        <v>1.0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414</v>
      </c>
      <c r="P117" t="s">
        <v>410</v>
      </c>
      <c r="Q117" t="s">
        <v>410</v>
      </c>
    </row>
    <row r="118" spans="1:18" customHeight="1" ht="58">
      <c r="A118" s="16"/>
      <c r="B118" s="18" t="s">
        <v>416</v>
      </c>
      <c r="C118" s="17" t="s">
        <v>417</v>
      </c>
      <c r="D118" s="17"/>
      <c r="E118" s="17"/>
      <c r="F118" s="19"/>
      <c r="G118" s="20">
        <v>1.0</v>
      </c>
      <c r="H118" s="21"/>
      <c r="I118" s="21">
        <v>489.0</v>
      </c>
      <c r="J118" s="22">
        <v>16.0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418</v>
      </c>
      <c r="P118" t="s">
        <v>415</v>
      </c>
      <c r="Q118" t="s">
        <v>415</v>
      </c>
    </row>
    <row r="119" spans="1:18" customHeight="1" ht="58">
      <c r="A119" s="16"/>
      <c r="B119" s="18" t="s">
        <v>416</v>
      </c>
      <c r="C119" s="17" t="s">
        <v>420</v>
      </c>
      <c r="D119" s="17"/>
      <c r="E119" s="17"/>
      <c r="F119" s="19"/>
      <c r="G119" s="20">
        <v>1.0</v>
      </c>
      <c r="H119" s="21"/>
      <c r="I119" s="21">
        <v>607.0</v>
      </c>
      <c r="J119" s="22">
        <v>4.0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421</v>
      </c>
      <c r="P119" t="s">
        <v>419</v>
      </c>
      <c r="Q119" t="s">
        <v>419</v>
      </c>
    </row>
    <row r="120" spans="1:18" customHeight="1" ht="58">
      <c r="A120" s="16"/>
      <c r="B120" s="18" t="s">
        <v>416</v>
      </c>
      <c r="C120" s="17" t="s">
        <v>423</v>
      </c>
      <c r="D120" s="17"/>
      <c r="E120" s="17"/>
      <c r="F120" s="19"/>
      <c r="G120" s="20">
        <v>1.0</v>
      </c>
      <c r="H120" s="21"/>
      <c r="I120" s="21">
        <v>607.0</v>
      </c>
      <c r="J120" s="22">
        <v>5.0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424</v>
      </c>
      <c r="P120" t="s">
        <v>422</v>
      </c>
      <c r="Q120" t="s">
        <v>422</v>
      </c>
    </row>
    <row r="121" spans="1:18" customHeight="1" ht="58">
      <c r="A121" s="16"/>
      <c r="B121" s="18" t="s">
        <v>426</v>
      </c>
      <c r="C121" s="17" t="s">
        <v>427</v>
      </c>
      <c r="D121" s="17"/>
      <c r="E121" s="17"/>
      <c r="F121" s="19"/>
      <c r="G121" s="20">
        <v>1.0</v>
      </c>
      <c r="H121" s="21"/>
      <c r="I121" s="21">
        <v>492.0</v>
      </c>
      <c r="J121" s="22">
        <v>18.0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428</v>
      </c>
      <c r="P121" t="s">
        <v>425</v>
      </c>
      <c r="Q121" t="s">
        <v>425</v>
      </c>
    </row>
    <row r="122" spans="1:18" customHeight="1" ht="58">
      <c r="A122" s="16"/>
      <c r="B122" s="18" t="s">
        <v>426</v>
      </c>
      <c r="C122" s="17" t="s">
        <v>430</v>
      </c>
      <c r="D122" s="17"/>
      <c r="E122" s="17"/>
      <c r="F122" s="19"/>
      <c r="G122" s="20">
        <v>1.0</v>
      </c>
      <c r="H122" s="21"/>
      <c r="I122" s="21">
        <v>492.0</v>
      </c>
      <c r="J122" s="22">
        <v>7.0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431</v>
      </c>
      <c r="P122" t="s">
        <v>429</v>
      </c>
      <c r="Q122" t="s">
        <v>429</v>
      </c>
    </row>
    <row r="123" spans="1:18" customHeight="1" ht="58">
      <c r="A123" s="16"/>
      <c r="B123" s="18" t="s">
        <v>433</v>
      </c>
      <c r="C123" s="17" t="s">
        <v>434</v>
      </c>
      <c r="D123" s="17" t="s">
        <v>29</v>
      </c>
      <c r="E123" s="17" t="s">
        <v>435</v>
      </c>
      <c r="F123" s="19"/>
      <c r="G123" s="20">
        <v>1.0</v>
      </c>
      <c r="H123" s="21"/>
      <c r="I123" s="21"/>
      <c r="J123" s="22">
        <v>3.0</v>
      </c>
      <c r="K123" s="50"/>
      <c r="L123" s="21" t="str">
        <f>IF(K123&gt;0,"по запросу","")</f>
      </c>
      <c r="M123" s="52"/>
      <c r="N123" t="str">
        <f>IF(K123&gt;0,COUNTIF($K$7:K123,"&gt;0"),"")</f>
      </c>
      <c r="O123" t="s">
        <v>436</v>
      </c>
      <c r="P123" t="s">
        <v>432</v>
      </c>
      <c r="Q123" t="s">
        <v>432</v>
      </c>
    </row>
    <row r="124" spans="1:18" customHeight="1" ht="58">
      <c r="A124" s="16"/>
      <c r="B124" s="18" t="s">
        <v>438</v>
      </c>
      <c r="C124" s="17" t="s">
        <v>439</v>
      </c>
      <c r="D124" s="17"/>
      <c r="E124" s="17"/>
      <c r="F124" s="19"/>
      <c r="G124" s="20">
        <v>1.0</v>
      </c>
      <c r="H124" s="21"/>
      <c r="I124" s="21">
        <v>272.0</v>
      </c>
      <c r="J124" s="22">
        <v>3.0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440</v>
      </c>
      <c r="P124" t="s">
        <v>437</v>
      </c>
      <c r="Q124" t="s">
        <v>437</v>
      </c>
    </row>
    <row r="125" spans="1:18" customHeight="1" ht="58">
      <c r="A125" s="16"/>
      <c r="B125" s="18" t="s">
        <v>438</v>
      </c>
      <c r="C125" s="17" t="s">
        <v>442</v>
      </c>
      <c r="D125" s="17"/>
      <c r="E125" s="17"/>
      <c r="F125" s="19"/>
      <c r="G125" s="20">
        <v>1.0</v>
      </c>
      <c r="H125" s="21"/>
      <c r="I125" s="21">
        <v>272.0</v>
      </c>
      <c r="J125" s="22">
        <v>15.0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443</v>
      </c>
      <c r="P125" t="s">
        <v>441</v>
      </c>
      <c r="Q125" t="s">
        <v>441</v>
      </c>
    </row>
    <row r="126" spans="1:18" customHeight="1" ht="58">
      <c r="A126" s="16"/>
      <c r="B126" s="18" t="s">
        <v>445</v>
      </c>
      <c r="C126" s="17" t="s">
        <v>446</v>
      </c>
      <c r="D126" s="17"/>
      <c r="E126" s="17"/>
      <c r="F126" s="19"/>
      <c r="G126" s="20">
        <v>1.0</v>
      </c>
      <c r="H126" s="21"/>
      <c r="I126" s="21">
        <v>243.0</v>
      </c>
      <c r="J126" s="22">
        <v>23.0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447</v>
      </c>
      <c r="P126" t="s">
        <v>444</v>
      </c>
      <c r="Q126" t="s">
        <v>444</v>
      </c>
    </row>
    <row r="127" spans="1:18" customHeight="1" ht="58">
      <c r="A127" s="16"/>
      <c r="B127" s="18" t="s">
        <v>445</v>
      </c>
      <c r="C127" s="17" t="s">
        <v>449</v>
      </c>
      <c r="D127" s="17"/>
      <c r="E127" s="17"/>
      <c r="F127" s="19"/>
      <c r="G127" s="20">
        <v>1.0</v>
      </c>
      <c r="H127" s="21"/>
      <c r="I127" s="21">
        <v>243.0</v>
      </c>
      <c r="J127" s="22">
        <v>22.0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450</v>
      </c>
      <c r="P127" t="s">
        <v>448</v>
      </c>
      <c r="Q127" t="s">
        <v>448</v>
      </c>
    </row>
    <row r="128" spans="1:18" customHeight="1" ht="58">
      <c r="A128" s="16"/>
      <c r="B128" s="18" t="s">
        <v>452</v>
      </c>
      <c r="C128" s="17" t="s">
        <v>453</v>
      </c>
      <c r="D128" s="17"/>
      <c r="E128" s="17"/>
      <c r="F128" s="19"/>
      <c r="G128" s="20">
        <v>1.0</v>
      </c>
      <c r="H128" s="21"/>
      <c r="I128" s="21">
        <v>307.0</v>
      </c>
      <c r="J128" s="22">
        <v>3.0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454</v>
      </c>
      <c r="P128" t="s">
        <v>451</v>
      </c>
      <c r="Q128" t="s">
        <v>451</v>
      </c>
    </row>
    <row r="129" spans="1:18" customHeight="1" ht="58">
      <c r="A129" s="16"/>
      <c r="B129" s="18" t="s">
        <v>456</v>
      </c>
      <c r="C129" s="17" t="s">
        <v>457</v>
      </c>
      <c r="D129" s="17"/>
      <c r="E129" s="17"/>
      <c r="F129" s="19"/>
      <c r="G129" s="20">
        <v>1.0</v>
      </c>
      <c r="H129" s="21"/>
      <c r="I129" s="21">
        <v>503.0</v>
      </c>
      <c r="J129" s="22">
        <v>10.0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458</v>
      </c>
      <c r="P129" t="s">
        <v>455</v>
      </c>
      <c r="Q129" t="s">
        <v>455</v>
      </c>
    </row>
    <row r="130" spans="1:18" customHeight="1" ht="58">
      <c r="A130" s="16"/>
      <c r="B130" s="18" t="s">
        <v>460</v>
      </c>
      <c r="C130" s="17" t="s">
        <v>461</v>
      </c>
      <c r="D130" s="17"/>
      <c r="E130" s="17"/>
      <c r="F130" s="19"/>
      <c r="G130" s="20">
        <v>1.0</v>
      </c>
      <c r="H130" s="21"/>
      <c r="I130" s="21">
        <v>586.0</v>
      </c>
      <c r="J130" s="22">
        <v>1.0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462</v>
      </c>
      <c r="P130" t="s">
        <v>459</v>
      </c>
      <c r="Q130" t="s">
        <v>459</v>
      </c>
    </row>
    <row r="131" spans="1:18" customHeight="1" ht="58">
      <c r="A131" s="16"/>
      <c r="B131" s="18" t="s">
        <v>464</v>
      </c>
      <c r="C131" s="17" t="s">
        <v>465</v>
      </c>
      <c r="D131" s="17"/>
      <c r="E131" s="17"/>
      <c r="F131" s="19"/>
      <c r="G131" s="20">
        <v>1.0</v>
      </c>
      <c r="H131" s="21"/>
      <c r="I131" s="21">
        <v>616.0</v>
      </c>
      <c r="J131" s="22">
        <v>4.0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466</v>
      </c>
      <c r="P131" t="s">
        <v>463</v>
      </c>
      <c r="Q131" t="s">
        <v>463</v>
      </c>
    </row>
    <row r="132" spans="1:18" customHeight="1" ht="58">
      <c r="A132" s="16"/>
      <c r="B132" s="18" t="s">
        <v>468</v>
      </c>
      <c r="C132" s="17" t="s">
        <v>469</v>
      </c>
      <c r="D132" s="17"/>
      <c r="E132" s="17"/>
      <c r="F132" s="19"/>
      <c r="G132" s="20">
        <v>1.0</v>
      </c>
      <c r="H132" s="21"/>
      <c r="I132" s="21">
        <v>1079.0</v>
      </c>
      <c r="J132" s="22">
        <v>7.0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470</v>
      </c>
      <c r="P132" t="s">
        <v>467</v>
      </c>
      <c r="Q132" t="s">
        <v>467</v>
      </c>
    </row>
    <row r="133" spans="1:18" customHeight="1" ht="58">
      <c r="A133" s="16"/>
      <c r="B133" s="18" t="s">
        <v>472</v>
      </c>
      <c r="C133" s="17" t="s">
        <v>473</v>
      </c>
      <c r="D133" s="17"/>
      <c r="E133" s="17"/>
      <c r="F133" s="19"/>
      <c r="G133" s="20">
        <v>1.0</v>
      </c>
      <c r="H133" s="21"/>
      <c r="I133" s="21">
        <v>1014.0</v>
      </c>
      <c r="J133" s="22">
        <v>2.0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474</v>
      </c>
      <c r="P133" t="s">
        <v>471</v>
      </c>
      <c r="Q133" t="s">
        <v>471</v>
      </c>
    </row>
    <row r="134" spans="1:18" customHeight="1" ht="58">
      <c r="A134" s="16"/>
      <c r="B134" s="18" t="s">
        <v>476</v>
      </c>
      <c r="C134" s="17" t="s">
        <v>477</v>
      </c>
      <c r="D134" s="17"/>
      <c r="E134" s="17"/>
      <c r="F134" s="19"/>
      <c r="G134" s="20">
        <v>1.0</v>
      </c>
      <c r="H134" s="21"/>
      <c r="I134" s="21">
        <v>604.0</v>
      </c>
      <c r="J134" s="22">
        <v>3.0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478</v>
      </c>
      <c r="P134" t="s">
        <v>475</v>
      </c>
      <c r="Q134" t="s">
        <v>475</v>
      </c>
    </row>
    <row r="135" spans="1:18" customHeight="1" ht="58">
      <c r="A135" s="16"/>
      <c r="B135" s="18" t="s">
        <v>480</v>
      </c>
      <c r="C135" s="17" t="s">
        <v>481</v>
      </c>
      <c r="D135" s="17"/>
      <c r="E135" s="17"/>
      <c r="F135" s="19"/>
      <c r="G135" s="20">
        <v>1.0</v>
      </c>
      <c r="H135" s="21"/>
      <c r="I135" s="21">
        <v>1386.0</v>
      </c>
      <c r="J135" s="22">
        <v>11.0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482</v>
      </c>
      <c r="P135" t="s">
        <v>479</v>
      </c>
      <c r="Q135" t="s">
        <v>479</v>
      </c>
    </row>
    <row r="136" spans="1:18" customHeight="1" ht="58">
      <c r="A136" s="16"/>
      <c r="B136" s="18" t="s">
        <v>484</v>
      </c>
      <c r="C136" s="17" t="s">
        <v>485</v>
      </c>
      <c r="D136" s="17"/>
      <c r="E136" s="17"/>
      <c r="F136" s="19"/>
      <c r="G136" s="20">
        <v>1.0</v>
      </c>
      <c r="H136" s="21"/>
      <c r="I136" s="21">
        <v>249.0</v>
      </c>
      <c r="J136" s="22">
        <v>8.0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486</v>
      </c>
      <c r="P136" t="s">
        <v>483</v>
      </c>
      <c r="Q136" t="s">
        <v>483</v>
      </c>
    </row>
    <row r="137" spans="1:18" customHeight="1" ht="58">
      <c r="A137" s="16"/>
      <c r="B137" s="18" t="s">
        <v>488</v>
      </c>
      <c r="C137" s="17" t="s">
        <v>489</v>
      </c>
      <c r="D137" s="17"/>
      <c r="E137" s="17"/>
      <c r="F137" s="19"/>
      <c r="G137" s="20">
        <v>1.0</v>
      </c>
      <c r="H137" s="21"/>
      <c r="I137" s="21">
        <v>976.0</v>
      </c>
      <c r="J137" s="22">
        <v>12.0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490</v>
      </c>
      <c r="P137" t="s">
        <v>487</v>
      </c>
      <c r="Q137" t="s">
        <v>487</v>
      </c>
    </row>
    <row r="138" spans="1:18" customHeight="1" ht="58">
      <c r="A138" s="16"/>
      <c r="B138" s="18" t="s">
        <v>492</v>
      </c>
      <c r="C138" s="17" t="s">
        <v>493</v>
      </c>
      <c r="D138" s="17"/>
      <c r="E138" s="17"/>
      <c r="F138" s="19"/>
      <c r="G138" s="20">
        <v>1.0</v>
      </c>
      <c r="H138" s="21"/>
      <c r="I138" s="21">
        <v>590.0</v>
      </c>
      <c r="J138" s="22">
        <v>4.0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494</v>
      </c>
      <c r="P138" t="s">
        <v>491</v>
      </c>
      <c r="Q138" t="s">
        <v>491</v>
      </c>
    </row>
    <row r="139" spans="1:18" customHeight="1" ht="58">
      <c r="A139" s="16"/>
      <c r="B139" s="18" t="s">
        <v>496</v>
      </c>
      <c r="C139" s="17" t="s">
        <v>497</v>
      </c>
      <c r="D139" s="17"/>
      <c r="E139" s="17"/>
      <c r="F139" s="19"/>
      <c r="G139" s="20">
        <v>1.0</v>
      </c>
      <c r="H139" s="21"/>
      <c r="I139" s="21">
        <v>378.0</v>
      </c>
      <c r="J139" s="22">
        <v>13.0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498</v>
      </c>
      <c r="P139" t="s">
        <v>495</v>
      </c>
      <c r="Q139" t="s">
        <v>495</v>
      </c>
    </row>
    <row r="140" spans="1:18" customHeight="1" ht="58">
      <c r="A140" s="16"/>
      <c r="B140" s="18" t="s">
        <v>496</v>
      </c>
      <c r="C140" s="17" t="s">
        <v>500</v>
      </c>
      <c r="D140" s="17"/>
      <c r="E140" s="17"/>
      <c r="F140" s="19"/>
      <c r="G140" s="20">
        <v>1.0</v>
      </c>
      <c r="H140" s="21"/>
      <c r="I140" s="21">
        <v>444.0</v>
      </c>
      <c r="J140" s="22">
        <v>15.0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501</v>
      </c>
      <c r="P140" t="s">
        <v>499</v>
      </c>
      <c r="Q140" t="s">
        <v>499</v>
      </c>
    </row>
    <row r="141" spans="1:18" customHeight="1" ht="58">
      <c r="A141" s="16"/>
      <c r="B141" s="18" t="s">
        <v>503</v>
      </c>
      <c r="C141" s="17" t="s">
        <v>504</v>
      </c>
      <c r="D141" s="17"/>
      <c r="E141" s="17"/>
      <c r="F141" s="19"/>
      <c r="G141" s="20">
        <v>1.0</v>
      </c>
      <c r="H141" s="21"/>
      <c r="I141" s="21">
        <v>1137.0</v>
      </c>
      <c r="J141" s="22">
        <v>3.0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505</v>
      </c>
      <c r="P141" t="s">
        <v>502</v>
      </c>
      <c r="Q141" t="s">
        <v>502</v>
      </c>
    </row>
    <row r="142" spans="1:18" customHeight="1" ht="58">
      <c r="A142" s="16"/>
      <c r="B142" s="18" t="s">
        <v>503</v>
      </c>
      <c r="C142" s="17" t="s">
        <v>507</v>
      </c>
      <c r="D142" s="17"/>
      <c r="E142" s="17"/>
      <c r="F142" s="19"/>
      <c r="G142" s="20">
        <v>1.0</v>
      </c>
      <c r="H142" s="21"/>
      <c r="I142" s="21">
        <v>1153.0</v>
      </c>
      <c r="J142" s="22">
        <v>3.0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508</v>
      </c>
      <c r="P142" t="s">
        <v>506</v>
      </c>
      <c r="Q142" t="s">
        <v>506</v>
      </c>
    </row>
    <row r="143" spans="1:18" customHeight="1" ht="58">
      <c r="A143" s="16"/>
      <c r="B143" s="18" t="s">
        <v>510</v>
      </c>
      <c r="C143" s="17" t="s">
        <v>511</v>
      </c>
      <c r="D143" s="17"/>
      <c r="E143" s="17"/>
      <c r="F143" s="19"/>
      <c r="G143" s="20">
        <v>1.0</v>
      </c>
      <c r="H143" s="21"/>
      <c r="I143" s="21">
        <v>654.0</v>
      </c>
      <c r="J143" s="22">
        <v>1.0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512</v>
      </c>
      <c r="P143" t="s">
        <v>509</v>
      </c>
      <c r="Q143" t="s">
        <v>509</v>
      </c>
    </row>
    <row r="144" spans="1:18" customHeight="1" ht="58">
      <c r="A144" s="16"/>
      <c r="B144" s="18" t="s">
        <v>510</v>
      </c>
      <c r="C144" s="17" t="s">
        <v>514</v>
      </c>
      <c r="D144" s="17"/>
      <c r="E144" s="17"/>
      <c r="F144" s="19"/>
      <c r="G144" s="20">
        <v>1.0</v>
      </c>
      <c r="H144" s="21"/>
      <c r="I144" s="21">
        <v>654.0</v>
      </c>
      <c r="J144" s="22">
        <v>11.0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515</v>
      </c>
      <c r="P144" t="s">
        <v>513</v>
      </c>
      <c r="Q144" t="s">
        <v>513</v>
      </c>
    </row>
    <row r="145" spans="1:18" customHeight="1" ht="58">
      <c r="A145" s="16"/>
      <c r="B145" s="18" t="s">
        <v>510</v>
      </c>
      <c r="C145" s="17" t="s">
        <v>517</v>
      </c>
      <c r="D145" s="17"/>
      <c r="E145" s="17"/>
      <c r="F145" s="19"/>
      <c r="G145" s="20">
        <v>1.0</v>
      </c>
      <c r="H145" s="21"/>
      <c r="I145" s="21">
        <v>654.0</v>
      </c>
      <c r="J145" s="22">
        <v>5.0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518</v>
      </c>
      <c r="P145" t="s">
        <v>516</v>
      </c>
      <c r="Q145" t="s">
        <v>516</v>
      </c>
    </row>
    <row r="146" spans="1:18" customHeight="1" ht="58">
      <c r="A146" s="16"/>
      <c r="B146" s="18" t="s">
        <v>510</v>
      </c>
      <c r="C146" s="17" t="s">
        <v>520</v>
      </c>
      <c r="D146" s="17"/>
      <c r="E146" s="17"/>
      <c r="F146" s="19"/>
      <c r="G146" s="20">
        <v>1.0</v>
      </c>
      <c r="H146" s="21"/>
      <c r="I146" s="21">
        <v>654.0</v>
      </c>
      <c r="J146" s="22">
        <v>11.0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521</v>
      </c>
      <c r="P146" t="s">
        <v>519</v>
      </c>
      <c r="Q146" t="s">
        <v>519</v>
      </c>
    </row>
    <row r="147" spans="1:18" customHeight="1" ht="24">
      <c r="A147" s="23" t="s">
        <v>522</v>
      </c>
      <c r="B147" s="24"/>
      <c r="C147" s="25"/>
      <c r="D147" s="25"/>
      <c r="E147" s="25"/>
      <c r="F147" s="26"/>
      <c r="G147" s="27"/>
      <c r="H147" s="28"/>
      <c r="I147" s="28"/>
      <c r="J147" s="29"/>
      <c r="K147" s="49"/>
      <c r="L147" s="28"/>
      <c r="M147" s="51"/>
      <c r="N147" t="str">
        <f>IF(K147&gt;0,COUNTIF($K$7:K147,"&gt;0"),"")</f>
      </c>
    </row>
    <row r="148" spans="1:18" customHeight="1" ht="58">
      <c r="A148" s="16"/>
      <c r="B148" s="18" t="s">
        <v>524</v>
      </c>
      <c r="C148" s="17" t="s">
        <v>525</v>
      </c>
      <c r="D148" s="17" t="s">
        <v>526</v>
      </c>
      <c r="E148" s="17"/>
      <c r="F148" s="19"/>
      <c r="G148" s="20">
        <v>1.0</v>
      </c>
      <c r="H148" s="21"/>
      <c r="I148" s="21">
        <v>128.0</v>
      </c>
      <c r="J148" s="22">
        <v>2.0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527</v>
      </c>
      <c r="P148" t="s">
        <v>523</v>
      </c>
      <c r="Q148" t="s">
        <v>523</v>
      </c>
    </row>
    <row r="149" spans="1:18" customHeight="1" ht="58">
      <c r="A149" s="16"/>
      <c r="B149" s="18" t="s">
        <v>529</v>
      </c>
      <c r="C149" s="17" t="s">
        <v>530</v>
      </c>
      <c r="D149" s="17"/>
      <c r="E149" s="17"/>
      <c r="F149" s="19"/>
      <c r="G149" s="20">
        <v>1.0</v>
      </c>
      <c r="H149" s="21"/>
      <c r="I149" s="21">
        <v>58.0</v>
      </c>
      <c r="J149" s="22">
        <v>3.0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531</v>
      </c>
      <c r="P149" t="s">
        <v>528</v>
      </c>
      <c r="Q149" t="s">
        <v>528</v>
      </c>
    </row>
    <row r="150" spans="1:18" customHeight="1" ht="58">
      <c r="A150" s="16"/>
      <c r="B150" s="18" t="s">
        <v>533</v>
      </c>
      <c r="C150" s="17" t="s">
        <v>534</v>
      </c>
      <c r="D150" s="17" t="s">
        <v>535</v>
      </c>
      <c r="E150" s="17"/>
      <c r="F150" s="19"/>
      <c r="G150" s="20">
        <v>1.0</v>
      </c>
      <c r="H150" s="21"/>
      <c r="I150" s="21">
        <v>24.0</v>
      </c>
      <c r="J150" s="22">
        <v>5553.0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536</v>
      </c>
      <c r="P150" t="s">
        <v>532</v>
      </c>
      <c r="Q150" t="s">
        <v>532</v>
      </c>
    </row>
    <row r="151" spans="1:18" customHeight="1" ht="58">
      <c r="A151" s="16"/>
      <c r="B151" s="18" t="s">
        <v>538</v>
      </c>
      <c r="C151" s="17" t="s">
        <v>539</v>
      </c>
      <c r="D151" s="17" t="s">
        <v>29</v>
      </c>
      <c r="E151" s="17" t="s">
        <v>540</v>
      </c>
      <c r="F151" s="19"/>
      <c r="G151" s="20">
        <v>1.0</v>
      </c>
      <c r="H151" s="21"/>
      <c r="I151" s="21">
        <v>280.0</v>
      </c>
      <c r="J151" s="22">
        <v>294.0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541</v>
      </c>
      <c r="P151" t="s">
        <v>537</v>
      </c>
      <c r="Q151" t="s">
        <v>537</v>
      </c>
    </row>
    <row r="152" spans="1:18" customHeight="1" ht="58">
      <c r="A152" s="16"/>
      <c r="B152" s="18" t="s">
        <v>543</v>
      </c>
      <c r="C152" s="17" t="s">
        <v>539</v>
      </c>
      <c r="D152" s="17" t="s">
        <v>29</v>
      </c>
      <c r="E152" s="17" t="s">
        <v>544</v>
      </c>
      <c r="F152" s="19"/>
      <c r="G152" s="20">
        <v>1.0</v>
      </c>
      <c r="H152" s="21"/>
      <c r="I152" s="21">
        <v>280.0</v>
      </c>
      <c r="J152" s="22">
        <v>78.0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545</v>
      </c>
      <c r="P152" t="s">
        <v>542</v>
      </c>
      <c r="Q152" t="s">
        <v>542</v>
      </c>
    </row>
    <row r="153" spans="1:18" customHeight="1" ht="58">
      <c r="A153" s="16"/>
      <c r="B153" s="18" t="s">
        <v>547</v>
      </c>
      <c r="C153" s="17" t="s">
        <v>539</v>
      </c>
      <c r="D153" s="17" t="s">
        <v>29</v>
      </c>
      <c r="E153" s="17" t="s">
        <v>548</v>
      </c>
      <c r="F153" s="19"/>
      <c r="G153" s="20">
        <v>1.0</v>
      </c>
      <c r="H153" s="21"/>
      <c r="I153" s="21">
        <v>290.0</v>
      </c>
      <c r="J153" s="22">
        <v>143.0</v>
      </c>
      <c r="K153" s="50"/>
      <c r="L153" s="21" t="str">
        <f>IF(K153&gt;0,K153*I153,"")</f>
      </c>
      <c r="M153" s="52"/>
      <c r="N153" t="str">
        <f>IF(K153&gt;0,COUNTIF($K$7:K153,"&gt;0"),"")</f>
      </c>
      <c r="P153" t="s">
        <v>546</v>
      </c>
      <c r="Q153" t="s">
        <v>546</v>
      </c>
    </row>
    <row r="154" spans="1:18" customHeight="1" ht="58">
      <c r="A154" s="16"/>
      <c r="B154" s="18" t="s">
        <v>550</v>
      </c>
      <c r="C154" s="17" t="s">
        <v>539</v>
      </c>
      <c r="D154" s="17" t="s">
        <v>29</v>
      </c>
      <c r="E154" s="17" t="s">
        <v>551</v>
      </c>
      <c r="F154" s="19"/>
      <c r="G154" s="20">
        <v>1.0</v>
      </c>
      <c r="H154" s="21"/>
      <c r="I154" s="21">
        <v>290.0</v>
      </c>
      <c r="J154" s="22">
        <v>345.0</v>
      </c>
      <c r="K154" s="50"/>
      <c r="L154" s="21" t="str">
        <f>IF(K154&gt;0,K154*I154,"")</f>
      </c>
      <c r="M154" s="52"/>
      <c r="N154" t="str">
        <f>IF(K154&gt;0,COUNTIF($K$7:K154,"&gt;0"),"")</f>
      </c>
      <c r="P154" t="s">
        <v>549</v>
      </c>
      <c r="Q154" t="s">
        <v>549</v>
      </c>
    </row>
    <row r="155" spans="1:18" customHeight="1" ht="58">
      <c r="A155" s="16"/>
      <c r="B155" s="18" t="s">
        <v>553</v>
      </c>
      <c r="C155" s="17" t="s">
        <v>539</v>
      </c>
      <c r="D155" s="17" t="s">
        <v>29</v>
      </c>
      <c r="E155" s="17" t="s">
        <v>554</v>
      </c>
      <c r="F155" s="19"/>
      <c r="G155" s="20">
        <v>1.0</v>
      </c>
      <c r="H155" s="21"/>
      <c r="I155" s="21">
        <v>290.0</v>
      </c>
      <c r="J155" s="22">
        <v>329.0</v>
      </c>
      <c r="K155" s="50"/>
      <c r="L155" s="21" t="str">
        <f>IF(K155&gt;0,K155*I155,"")</f>
      </c>
      <c r="M155" s="52"/>
      <c r="N155" t="str">
        <f>IF(K155&gt;0,COUNTIF($K$7:K155,"&gt;0"),"")</f>
      </c>
      <c r="P155" t="s">
        <v>552</v>
      </c>
      <c r="Q155" t="s">
        <v>552</v>
      </c>
    </row>
    <row r="156" spans="1:18" customHeight="1" ht="58">
      <c r="A156" s="16"/>
      <c r="B156" s="18" t="s">
        <v>556</v>
      </c>
      <c r="C156" s="17" t="s">
        <v>539</v>
      </c>
      <c r="D156" s="17" t="s">
        <v>29</v>
      </c>
      <c r="E156" s="17" t="s">
        <v>557</v>
      </c>
      <c r="F156" s="19"/>
      <c r="G156" s="20">
        <v>1.0</v>
      </c>
      <c r="H156" s="21"/>
      <c r="I156" s="21">
        <v>290.0</v>
      </c>
      <c r="J156" s="22">
        <v>310.0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558</v>
      </c>
      <c r="P156" t="s">
        <v>555</v>
      </c>
      <c r="Q156" t="s">
        <v>555</v>
      </c>
    </row>
    <row r="157" spans="1:18" customHeight="1" ht="58">
      <c r="A157" s="16"/>
      <c r="B157" s="18" t="s">
        <v>560</v>
      </c>
      <c r="C157" s="17" t="s">
        <v>539</v>
      </c>
      <c r="D157" s="17" t="s">
        <v>29</v>
      </c>
      <c r="E157" s="17" t="s">
        <v>561</v>
      </c>
      <c r="F157" s="19"/>
      <c r="G157" s="20">
        <v>1.0</v>
      </c>
      <c r="H157" s="21"/>
      <c r="I157" s="21">
        <v>280.0</v>
      </c>
      <c r="J157" s="22">
        <v>63.0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562</v>
      </c>
      <c r="P157" t="s">
        <v>559</v>
      </c>
      <c r="Q157" t="s">
        <v>559</v>
      </c>
    </row>
    <row r="158" spans="1:18" customHeight="1" ht="58">
      <c r="A158" s="16"/>
      <c r="B158" s="18" t="s">
        <v>564</v>
      </c>
      <c r="C158" s="17" t="s">
        <v>539</v>
      </c>
      <c r="D158" s="17" t="s">
        <v>29</v>
      </c>
      <c r="E158" s="17" t="s">
        <v>565</v>
      </c>
      <c r="F158" s="19"/>
      <c r="G158" s="20">
        <v>1.0</v>
      </c>
      <c r="H158" s="21"/>
      <c r="I158" s="21">
        <v>280.0</v>
      </c>
      <c r="J158" s="22">
        <v>44.0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566</v>
      </c>
      <c r="P158" t="s">
        <v>563</v>
      </c>
      <c r="Q158" t="s">
        <v>563</v>
      </c>
    </row>
    <row r="159" spans="1:18" customHeight="1" ht="58">
      <c r="A159" s="16"/>
      <c r="B159" s="18" t="s">
        <v>568</v>
      </c>
      <c r="C159" s="17" t="s">
        <v>539</v>
      </c>
      <c r="D159" s="17" t="s">
        <v>29</v>
      </c>
      <c r="E159" s="17" t="s">
        <v>569</v>
      </c>
      <c r="F159" s="19"/>
      <c r="G159" s="20">
        <v>1.0</v>
      </c>
      <c r="H159" s="21"/>
      <c r="I159" s="21">
        <v>290.0</v>
      </c>
      <c r="J159" s="22">
        <v>137.0</v>
      </c>
      <c r="K159" s="50"/>
      <c r="L159" s="21" t="str">
        <f>IF(K159&gt;0,K159*I159,"")</f>
      </c>
      <c r="M159" s="52"/>
      <c r="N159" t="str">
        <f>IF(K159&gt;0,COUNTIF($K$7:K159,"&gt;0"),"")</f>
      </c>
      <c r="P159" t="s">
        <v>567</v>
      </c>
      <c r="Q159" t="s">
        <v>567</v>
      </c>
    </row>
    <row r="160" spans="1:18" customHeight="1" ht="58">
      <c r="A160" s="16"/>
      <c r="B160" s="18" t="s">
        <v>571</v>
      </c>
      <c r="C160" s="17" t="s">
        <v>539</v>
      </c>
      <c r="D160" s="17" t="s">
        <v>29</v>
      </c>
      <c r="E160" s="17" t="s">
        <v>572</v>
      </c>
      <c r="F160" s="19"/>
      <c r="G160" s="20">
        <v>1.0</v>
      </c>
      <c r="H160" s="21"/>
      <c r="I160" s="21">
        <v>280.0</v>
      </c>
      <c r="J160" s="22">
        <v>447.0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573</v>
      </c>
      <c r="P160" t="s">
        <v>570</v>
      </c>
      <c r="Q160" t="s">
        <v>570</v>
      </c>
    </row>
    <row r="161" spans="1:18" customHeight="1" ht="58">
      <c r="A161" s="16"/>
      <c r="B161" s="18" t="s">
        <v>575</v>
      </c>
      <c r="C161" s="17" t="s">
        <v>539</v>
      </c>
      <c r="D161" s="17" t="s">
        <v>29</v>
      </c>
      <c r="E161" s="17" t="s">
        <v>576</v>
      </c>
      <c r="F161" s="19"/>
      <c r="G161" s="20">
        <v>1.0</v>
      </c>
      <c r="H161" s="21"/>
      <c r="I161" s="21">
        <v>280.0</v>
      </c>
      <c r="J161" s="22">
        <v>210.0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577</v>
      </c>
      <c r="P161" t="s">
        <v>574</v>
      </c>
      <c r="Q161" t="s">
        <v>574</v>
      </c>
    </row>
    <row r="162" spans="1:18" customHeight="1" ht="58">
      <c r="A162" s="16"/>
      <c r="B162" s="18" t="s">
        <v>579</v>
      </c>
      <c r="C162" s="17" t="s">
        <v>539</v>
      </c>
      <c r="D162" s="17" t="s">
        <v>29</v>
      </c>
      <c r="E162" s="17" t="s">
        <v>580</v>
      </c>
      <c r="F162" s="19"/>
      <c r="G162" s="20">
        <v>1.0</v>
      </c>
      <c r="H162" s="21"/>
      <c r="I162" s="21">
        <v>280.0</v>
      </c>
      <c r="J162" s="22">
        <v>84.0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581</v>
      </c>
      <c r="P162" t="s">
        <v>578</v>
      </c>
      <c r="Q162" t="s">
        <v>578</v>
      </c>
    </row>
    <row r="163" spans="1:18" customHeight="1" ht="58">
      <c r="A163" s="16"/>
      <c r="B163" s="18" t="s">
        <v>583</v>
      </c>
      <c r="C163" s="17" t="s">
        <v>539</v>
      </c>
      <c r="D163" s="17" t="s">
        <v>29</v>
      </c>
      <c r="E163" s="17" t="s">
        <v>584</v>
      </c>
      <c r="F163" s="19"/>
      <c r="G163" s="20">
        <v>1.0</v>
      </c>
      <c r="H163" s="21"/>
      <c r="I163" s="21">
        <v>280.0</v>
      </c>
      <c r="J163" s="22">
        <v>88.0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585</v>
      </c>
      <c r="P163" t="s">
        <v>582</v>
      </c>
      <c r="Q163" t="s">
        <v>582</v>
      </c>
    </row>
    <row r="164" spans="1:18" customHeight="1" ht="58">
      <c r="A164" s="16"/>
      <c r="B164" s="18" t="s">
        <v>587</v>
      </c>
      <c r="C164" s="17" t="s">
        <v>539</v>
      </c>
      <c r="D164" s="17" t="s">
        <v>29</v>
      </c>
      <c r="E164" s="17" t="s">
        <v>588</v>
      </c>
      <c r="F164" s="19"/>
      <c r="G164" s="20">
        <v>1.0</v>
      </c>
      <c r="H164" s="21"/>
      <c r="I164" s="21">
        <v>290.0</v>
      </c>
      <c r="J164" s="22">
        <v>147.0</v>
      </c>
      <c r="K164" s="50"/>
      <c r="L164" s="21" t="str">
        <f>IF(K164&gt;0,K164*I164,"")</f>
      </c>
      <c r="M164" s="52"/>
      <c r="N164" t="str">
        <f>IF(K164&gt;0,COUNTIF($K$7:K164,"&gt;0"),"")</f>
      </c>
      <c r="P164" t="s">
        <v>586</v>
      </c>
      <c r="Q164" t="s">
        <v>586</v>
      </c>
    </row>
    <row r="165" spans="1:18" customHeight="1" ht="58">
      <c r="A165" s="16"/>
      <c r="B165" s="18" t="s">
        <v>590</v>
      </c>
      <c r="C165" s="17" t="s">
        <v>539</v>
      </c>
      <c r="D165" s="17" t="s">
        <v>29</v>
      </c>
      <c r="E165" s="17" t="s">
        <v>591</v>
      </c>
      <c r="F165" s="19"/>
      <c r="G165" s="20">
        <v>1.0</v>
      </c>
      <c r="H165" s="21"/>
      <c r="I165" s="21">
        <v>280.0</v>
      </c>
      <c r="J165" s="22">
        <v>384.0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592</v>
      </c>
      <c r="P165" t="s">
        <v>589</v>
      </c>
      <c r="Q165" t="s">
        <v>589</v>
      </c>
    </row>
    <row r="166" spans="1:18" customHeight="1" ht="58">
      <c r="A166" s="16"/>
      <c r="B166" s="18" t="s">
        <v>594</v>
      </c>
      <c r="C166" s="17" t="s">
        <v>539</v>
      </c>
      <c r="D166" s="17" t="s">
        <v>29</v>
      </c>
      <c r="E166" s="17" t="s">
        <v>595</v>
      </c>
      <c r="F166" s="19"/>
      <c r="G166" s="20">
        <v>1.0</v>
      </c>
      <c r="H166" s="21"/>
      <c r="I166" s="21">
        <v>290.0</v>
      </c>
      <c r="J166" s="22">
        <v>126.0</v>
      </c>
      <c r="K166" s="50"/>
      <c r="L166" s="21" t="str">
        <f>IF(K166&gt;0,K166*I166,"")</f>
      </c>
      <c r="M166" s="52"/>
      <c r="N166" t="str">
        <f>IF(K166&gt;0,COUNTIF($K$7:K166,"&gt;0"),"")</f>
      </c>
      <c r="P166" t="s">
        <v>593</v>
      </c>
      <c r="Q166" t="s">
        <v>593</v>
      </c>
    </row>
    <row r="167" spans="1:18" customHeight="1" ht="58">
      <c r="A167" s="16"/>
      <c r="B167" s="18" t="s">
        <v>597</v>
      </c>
      <c r="C167" s="17" t="s">
        <v>598</v>
      </c>
      <c r="D167" s="17"/>
      <c r="E167" s="17"/>
      <c r="F167" s="19"/>
      <c r="G167" s="20">
        <v>1.0</v>
      </c>
      <c r="H167" s="21"/>
      <c r="I167" s="21">
        <v>185.0</v>
      </c>
      <c r="J167" s="22">
        <v>35.0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599</v>
      </c>
      <c r="P167" t="s">
        <v>596</v>
      </c>
      <c r="Q167" t="s">
        <v>596</v>
      </c>
    </row>
    <row r="168" spans="1:18" customHeight="1" ht="58">
      <c r="A168" s="16"/>
      <c r="B168" s="18" t="s">
        <v>597</v>
      </c>
      <c r="C168" s="17" t="s">
        <v>601</v>
      </c>
      <c r="D168" s="17"/>
      <c r="E168" s="17"/>
      <c r="F168" s="19"/>
      <c r="G168" s="20">
        <v>1.0</v>
      </c>
      <c r="H168" s="21"/>
      <c r="I168" s="21">
        <v>185.0</v>
      </c>
      <c r="J168" s="22">
        <v>54.0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602</v>
      </c>
      <c r="P168" t="s">
        <v>600</v>
      </c>
      <c r="Q168" t="s">
        <v>600</v>
      </c>
    </row>
    <row r="169" spans="1:18" customHeight="1" ht="58">
      <c r="A169" s="16"/>
      <c r="B169" s="18" t="s">
        <v>597</v>
      </c>
      <c r="C169" s="17" t="s">
        <v>604</v>
      </c>
      <c r="D169" s="17"/>
      <c r="E169" s="17"/>
      <c r="F169" s="19"/>
      <c r="G169" s="20">
        <v>1.0</v>
      </c>
      <c r="H169" s="21"/>
      <c r="I169" s="21">
        <v>185.0</v>
      </c>
      <c r="J169" s="22">
        <v>68.0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605</v>
      </c>
      <c r="P169" t="s">
        <v>603</v>
      </c>
      <c r="Q169" t="s">
        <v>603</v>
      </c>
    </row>
    <row r="170" spans="1:18" customHeight="1" ht="58">
      <c r="A170" s="16"/>
      <c r="B170" s="18" t="s">
        <v>597</v>
      </c>
      <c r="C170" s="17" t="s">
        <v>607</v>
      </c>
      <c r="D170" s="17"/>
      <c r="E170" s="17"/>
      <c r="F170" s="19"/>
      <c r="G170" s="20">
        <v>1.0</v>
      </c>
      <c r="H170" s="21"/>
      <c r="I170" s="21">
        <v>185.0</v>
      </c>
      <c r="J170" s="22">
        <v>84.0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608</v>
      </c>
      <c r="P170" t="s">
        <v>606</v>
      </c>
      <c r="Q170" t="s">
        <v>606</v>
      </c>
    </row>
    <row r="171" spans="1:18" customHeight="1" ht="58">
      <c r="A171" s="16"/>
      <c r="B171" s="18" t="s">
        <v>597</v>
      </c>
      <c r="C171" s="17" t="s">
        <v>610</v>
      </c>
      <c r="D171" s="17"/>
      <c r="E171" s="17"/>
      <c r="F171" s="19"/>
      <c r="G171" s="20">
        <v>1.0</v>
      </c>
      <c r="H171" s="21"/>
      <c r="I171" s="21">
        <v>185.0</v>
      </c>
      <c r="J171" s="22">
        <v>69.0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611</v>
      </c>
      <c r="P171" t="s">
        <v>609</v>
      </c>
      <c r="Q171" t="s">
        <v>609</v>
      </c>
    </row>
    <row r="172" spans="1:18" customHeight="1" ht="58">
      <c r="A172" s="16"/>
      <c r="B172" s="18" t="s">
        <v>597</v>
      </c>
      <c r="C172" s="17" t="s">
        <v>613</v>
      </c>
      <c r="D172" s="17"/>
      <c r="E172" s="17"/>
      <c r="F172" s="19"/>
      <c r="G172" s="20">
        <v>1.0</v>
      </c>
      <c r="H172" s="21"/>
      <c r="I172" s="21">
        <v>185.0</v>
      </c>
      <c r="J172" s="22">
        <v>83.0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614</v>
      </c>
      <c r="P172" t="s">
        <v>612</v>
      </c>
      <c r="Q172" t="s">
        <v>612</v>
      </c>
    </row>
    <row r="173" spans="1:18" customHeight="1" ht="58">
      <c r="A173" s="16"/>
      <c r="B173" s="18" t="s">
        <v>597</v>
      </c>
      <c r="C173" s="17" t="s">
        <v>616</v>
      </c>
      <c r="D173" s="17"/>
      <c r="E173" s="17"/>
      <c r="F173" s="19"/>
      <c r="G173" s="20">
        <v>1.0</v>
      </c>
      <c r="H173" s="21"/>
      <c r="I173" s="21">
        <v>185.0</v>
      </c>
      <c r="J173" s="22">
        <v>45.0</v>
      </c>
      <c r="K173" s="50"/>
      <c r="L173" s="21" t="str">
        <f>IF(K173&gt;0,K173*I173,"")</f>
      </c>
      <c r="M173" s="52"/>
      <c r="N173" t="str">
        <f>IF(K173&gt;0,COUNTIF($K$7:K173,"&gt;0"),"")</f>
      </c>
      <c r="P173" t="s">
        <v>615</v>
      </c>
      <c r="Q173" t="s">
        <v>615</v>
      </c>
    </row>
    <row r="174" spans="1:18" customHeight="1" ht="58">
      <c r="A174" s="16"/>
      <c r="B174" s="18" t="s">
        <v>618</v>
      </c>
      <c r="C174" s="17" t="s">
        <v>619</v>
      </c>
      <c r="D174" s="17" t="s">
        <v>620</v>
      </c>
      <c r="E174" s="17" t="s">
        <v>621</v>
      </c>
      <c r="F174" s="19"/>
      <c r="G174" s="20">
        <v>1.0</v>
      </c>
      <c r="H174" s="21"/>
      <c r="I174" s="21">
        <v>728.0</v>
      </c>
      <c r="J174" s="22">
        <v>68.0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622</v>
      </c>
      <c r="P174" t="s">
        <v>617</v>
      </c>
      <c r="Q174" t="s">
        <v>617</v>
      </c>
    </row>
    <row r="175" spans="1:18" customHeight="1" ht="58">
      <c r="A175" s="16"/>
      <c r="B175" s="18" t="s">
        <v>618</v>
      </c>
      <c r="C175" s="17" t="s">
        <v>619</v>
      </c>
      <c r="D175" s="17" t="s">
        <v>624</v>
      </c>
      <c r="E175" s="17" t="s">
        <v>621</v>
      </c>
      <c r="F175" s="19"/>
      <c r="G175" s="20">
        <v>1.0</v>
      </c>
      <c r="H175" s="21"/>
      <c r="I175" s="21">
        <v>728.0</v>
      </c>
      <c r="J175" s="22">
        <v>60.0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625</v>
      </c>
      <c r="P175" t="s">
        <v>623</v>
      </c>
      <c r="Q175" t="s">
        <v>623</v>
      </c>
    </row>
    <row r="176" spans="1:18" customHeight="1" ht="58">
      <c r="A176" s="16"/>
      <c r="B176" s="18" t="s">
        <v>618</v>
      </c>
      <c r="C176" s="17" t="s">
        <v>619</v>
      </c>
      <c r="D176" s="17" t="s">
        <v>627</v>
      </c>
      <c r="E176" s="17" t="s">
        <v>628</v>
      </c>
      <c r="F176" s="19"/>
      <c r="G176" s="20">
        <v>1.0</v>
      </c>
      <c r="H176" s="21"/>
      <c r="I176" s="21">
        <v>642.0</v>
      </c>
      <c r="J176" s="22">
        <v>55.0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629</v>
      </c>
      <c r="P176" t="s">
        <v>626</v>
      </c>
      <c r="Q176" t="s">
        <v>626</v>
      </c>
    </row>
    <row r="177" spans="1:18" customHeight="1" ht="58">
      <c r="A177" s="16"/>
      <c r="B177" s="18" t="s">
        <v>618</v>
      </c>
      <c r="C177" s="17" t="s">
        <v>619</v>
      </c>
      <c r="D177" s="17" t="s">
        <v>631</v>
      </c>
      <c r="E177" s="17" t="s">
        <v>628</v>
      </c>
      <c r="F177" s="19"/>
      <c r="G177" s="20">
        <v>1.0</v>
      </c>
      <c r="H177" s="21"/>
      <c r="I177" s="21">
        <v>642.0</v>
      </c>
      <c r="J177" s="22">
        <v>59.0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632</v>
      </c>
      <c r="P177" t="s">
        <v>630</v>
      </c>
      <c r="Q177" t="s">
        <v>630</v>
      </c>
    </row>
    <row r="178" spans="1:18" customHeight="1" ht="58">
      <c r="A178" s="16"/>
      <c r="B178" s="18" t="s">
        <v>634</v>
      </c>
      <c r="C178" s="17" t="s">
        <v>635</v>
      </c>
      <c r="D178" s="17" t="s">
        <v>636</v>
      </c>
      <c r="E178" s="17" t="s">
        <v>637</v>
      </c>
      <c r="F178" s="19"/>
      <c r="G178" s="20">
        <v>1.0</v>
      </c>
      <c r="H178" s="21"/>
      <c r="I178" s="21">
        <v>80.0</v>
      </c>
      <c r="J178" s="22">
        <v>353.0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638</v>
      </c>
      <c r="P178" t="s">
        <v>633</v>
      </c>
      <c r="Q178" t="s">
        <v>633</v>
      </c>
    </row>
    <row r="179" spans="1:18" customHeight="1" ht="58">
      <c r="A179" s="16"/>
      <c r="B179" s="18" t="s">
        <v>640</v>
      </c>
      <c r="C179" s="17" t="s">
        <v>635</v>
      </c>
      <c r="D179" s="17" t="s">
        <v>29</v>
      </c>
      <c r="E179" s="17" t="s">
        <v>641</v>
      </c>
      <c r="F179" s="19"/>
      <c r="G179" s="20">
        <v>1.0</v>
      </c>
      <c r="H179" s="21"/>
      <c r="I179" s="21">
        <v>329.0</v>
      </c>
      <c r="J179" s="22">
        <v>104.0</v>
      </c>
      <c r="K179" s="50"/>
      <c r="L179" s="21" t="str">
        <f>IF(K179&gt;0,K179*I179,"")</f>
      </c>
      <c r="M179" s="52"/>
      <c r="N179" t="str">
        <f>IF(K179&gt;0,COUNTIF($K$7:K179,"&gt;0"),"")</f>
      </c>
      <c r="P179" t="s">
        <v>639</v>
      </c>
      <c r="Q179" t="s">
        <v>639</v>
      </c>
    </row>
    <row r="180" spans="1:18" customHeight="1" ht="58">
      <c r="A180" s="16"/>
      <c r="B180" s="18" t="s">
        <v>643</v>
      </c>
      <c r="C180" s="17" t="s">
        <v>635</v>
      </c>
      <c r="D180" s="17" t="s">
        <v>29</v>
      </c>
      <c r="E180" s="17" t="s">
        <v>644</v>
      </c>
      <c r="F180" s="19"/>
      <c r="G180" s="20">
        <v>1.0</v>
      </c>
      <c r="H180" s="21"/>
      <c r="I180" s="21">
        <v>755.0</v>
      </c>
      <c r="J180" s="22">
        <v>15.0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645</v>
      </c>
      <c r="P180" t="s">
        <v>642</v>
      </c>
      <c r="Q180" t="s">
        <v>642</v>
      </c>
    </row>
    <row r="181" spans="1:18" customHeight="1" ht="58">
      <c r="A181" s="16"/>
      <c r="B181" s="18" t="s">
        <v>647</v>
      </c>
      <c r="C181" s="17" t="s">
        <v>635</v>
      </c>
      <c r="D181" s="17" t="s">
        <v>29</v>
      </c>
      <c r="E181" s="17" t="s">
        <v>648</v>
      </c>
      <c r="F181" s="19"/>
      <c r="G181" s="20">
        <v>1.0</v>
      </c>
      <c r="H181" s="21"/>
      <c r="I181" s="21">
        <v>755.0</v>
      </c>
      <c r="J181" s="22">
        <v>22.0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649</v>
      </c>
      <c r="P181" t="s">
        <v>646</v>
      </c>
      <c r="Q181" t="s">
        <v>646</v>
      </c>
    </row>
    <row r="182" spans="1:18" customHeight="1" ht="58">
      <c r="A182" s="16"/>
      <c r="B182" s="18" t="s">
        <v>651</v>
      </c>
      <c r="C182" s="17" t="s">
        <v>635</v>
      </c>
      <c r="D182" s="17" t="s">
        <v>652</v>
      </c>
      <c r="E182" s="17" t="s">
        <v>653</v>
      </c>
      <c r="F182" s="19"/>
      <c r="G182" s="20">
        <v>1.0</v>
      </c>
      <c r="H182" s="21"/>
      <c r="I182" s="21">
        <v>755.0</v>
      </c>
      <c r="J182" s="22">
        <v>10.0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654</v>
      </c>
      <c r="P182" t="s">
        <v>650</v>
      </c>
      <c r="Q182" t="s">
        <v>650</v>
      </c>
    </row>
    <row r="183" spans="1:18" customHeight="1" ht="58">
      <c r="A183" s="16"/>
      <c r="B183" s="18" t="s">
        <v>656</v>
      </c>
      <c r="C183" s="17" t="s">
        <v>635</v>
      </c>
      <c r="D183" s="17" t="s">
        <v>29</v>
      </c>
      <c r="E183" s="17" t="s">
        <v>657</v>
      </c>
      <c r="F183" s="19"/>
      <c r="G183" s="20">
        <v>1.0</v>
      </c>
      <c r="H183" s="21"/>
      <c r="I183" s="21">
        <v>199.0</v>
      </c>
      <c r="J183" s="22">
        <v>16.0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658</v>
      </c>
      <c r="P183" t="s">
        <v>655</v>
      </c>
      <c r="Q183" t="s">
        <v>655</v>
      </c>
    </row>
    <row r="184" spans="1:18" customHeight="1" ht="58">
      <c r="A184" s="16"/>
      <c r="B184" s="18" t="s">
        <v>660</v>
      </c>
      <c r="C184" s="17" t="s">
        <v>635</v>
      </c>
      <c r="D184" s="17" t="s">
        <v>29</v>
      </c>
      <c r="E184" s="17" t="s">
        <v>661</v>
      </c>
      <c r="F184" s="19"/>
      <c r="G184" s="20">
        <v>1.0</v>
      </c>
      <c r="H184" s="21"/>
      <c r="I184" s="21">
        <v>220.0</v>
      </c>
      <c r="J184" s="22">
        <v>14.0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662</v>
      </c>
      <c r="P184" t="s">
        <v>659</v>
      </c>
      <c r="Q184" t="s">
        <v>659</v>
      </c>
    </row>
    <row r="185" spans="1:18" customHeight="1" ht="58">
      <c r="A185" s="16"/>
      <c r="B185" s="18" t="s">
        <v>664</v>
      </c>
      <c r="C185" s="17" t="s">
        <v>635</v>
      </c>
      <c r="D185" s="17" t="s">
        <v>29</v>
      </c>
      <c r="E185" s="17" t="s">
        <v>665</v>
      </c>
      <c r="F185" s="19"/>
      <c r="G185" s="20">
        <v>1.0</v>
      </c>
      <c r="H185" s="21"/>
      <c r="I185" s="21">
        <v>170.0</v>
      </c>
      <c r="J185" s="22">
        <v>93.0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666</v>
      </c>
      <c r="P185" t="s">
        <v>663</v>
      </c>
      <c r="Q185" t="s">
        <v>663</v>
      </c>
    </row>
    <row r="186" spans="1:18" customHeight="1" ht="58">
      <c r="A186" s="16"/>
      <c r="B186" s="18" t="s">
        <v>668</v>
      </c>
      <c r="C186" s="17" t="s">
        <v>635</v>
      </c>
      <c r="D186" s="17" t="s">
        <v>29</v>
      </c>
      <c r="E186" s="17" t="s">
        <v>669</v>
      </c>
      <c r="F186" s="19"/>
      <c r="G186" s="20">
        <v>1.0</v>
      </c>
      <c r="H186" s="21"/>
      <c r="I186" s="21">
        <v>170.0</v>
      </c>
      <c r="J186" s="22">
        <v>3.0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670</v>
      </c>
      <c r="P186" t="s">
        <v>667</v>
      </c>
      <c r="Q186" t="s">
        <v>667</v>
      </c>
    </row>
    <row r="187" spans="1:18" customHeight="1" ht="58">
      <c r="A187" s="16"/>
      <c r="B187" s="18" t="s">
        <v>672</v>
      </c>
      <c r="C187" s="17" t="s">
        <v>635</v>
      </c>
      <c r="D187" s="17" t="s">
        <v>29</v>
      </c>
      <c r="E187" s="17" t="s">
        <v>673</v>
      </c>
      <c r="F187" s="19"/>
      <c r="G187" s="20">
        <v>1.0</v>
      </c>
      <c r="H187" s="21"/>
      <c r="I187" s="21">
        <v>170.0</v>
      </c>
      <c r="J187" s="22">
        <v>158.0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674</v>
      </c>
      <c r="P187" t="s">
        <v>671</v>
      </c>
      <c r="Q187" t="s">
        <v>671</v>
      </c>
    </row>
    <row r="188" spans="1:18" customHeight="1" ht="58">
      <c r="A188" s="16"/>
      <c r="B188" s="18" t="s">
        <v>676</v>
      </c>
      <c r="C188" s="17" t="s">
        <v>635</v>
      </c>
      <c r="D188" s="17" t="s">
        <v>677</v>
      </c>
      <c r="E188" s="17"/>
      <c r="F188" s="19"/>
      <c r="G188" s="20">
        <v>1.0</v>
      </c>
      <c r="H188" s="21"/>
      <c r="I188" s="21">
        <v>543.0</v>
      </c>
      <c r="J188" s="22">
        <v>3.0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678</v>
      </c>
      <c r="P188" t="s">
        <v>675</v>
      </c>
      <c r="Q188" t="s">
        <v>675</v>
      </c>
    </row>
    <row r="189" spans="1:18" customHeight="1" ht="58">
      <c r="A189" s="16"/>
      <c r="B189" s="18" t="s">
        <v>676</v>
      </c>
      <c r="C189" s="17" t="s">
        <v>635</v>
      </c>
      <c r="D189" s="17" t="s">
        <v>680</v>
      </c>
      <c r="E189" s="17"/>
      <c r="F189" s="19"/>
      <c r="G189" s="20">
        <v>1.0</v>
      </c>
      <c r="H189" s="21"/>
      <c r="I189" s="21">
        <v>682.0</v>
      </c>
      <c r="J189" s="22">
        <v>64.0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681</v>
      </c>
      <c r="P189" t="s">
        <v>679</v>
      </c>
      <c r="Q189" t="s">
        <v>679</v>
      </c>
    </row>
    <row r="190" spans="1:18" customHeight="1" ht="58">
      <c r="A190" s="16"/>
      <c r="B190" s="18" t="s">
        <v>676</v>
      </c>
      <c r="C190" s="17" t="s">
        <v>635</v>
      </c>
      <c r="D190" s="17" t="s">
        <v>683</v>
      </c>
      <c r="E190" s="17"/>
      <c r="F190" s="19"/>
      <c r="G190" s="20">
        <v>1.0</v>
      </c>
      <c r="H190" s="21"/>
      <c r="I190" s="21">
        <v>682.0</v>
      </c>
      <c r="J190" s="22">
        <v>64.0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684</v>
      </c>
      <c r="P190" t="s">
        <v>682</v>
      </c>
      <c r="Q190" t="s">
        <v>682</v>
      </c>
    </row>
    <row r="191" spans="1:18" customHeight="1" ht="58">
      <c r="A191" s="16"/>
      <c r="B191" s="18" t="s">
        <v>676</v>
      </c>
      <c r="C191" s="17" t="s">
        <v>635</v>
      </c>
      <c r="D191" s="17" t="s">
        <v>686</v>
      </c>
      <c r="E191" s="17"/>
      <c r="F191" s="19"/>
      <c r="G191" s="20">
        <v>1.0</v>
      </c>
      <c r="H191" s="21"/>
      <c r="I191" s="21">
        <v>682.0</v>
      </c>
      <c r="J191" s="22">
        <v>3.0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687</v>
      </c>
      <c r="P191" t="s">
        <v>685</v>
      </c>
      <c r="Q191" t="s">
        <v>685</v>
      </c>
    </row>
    <row r="192" spans="1:18" customHeight="1" ht="58">
      <c r="A192" s="16"/>
      <c r="B192" s="18" t="s">
        <v>689</v>
      </c>
      <c r="C192" s="17" t="s">
        <v>635</v>
      </c>
      <c r="D192" s="17" t="s">
        <v>690</v>
      </c>
      <c r="E192" s="17"/>
      <c r="F192" s="19"/>
      <c r="G192" s="20">
        <v>1.0</v>
      </c>
      <c r="H192" s="21"/>
      <c r="I192" s="21">
        <v>236.0</v>
      </c>
      <c r="J192" s="22">
        <v>42.0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691</v>
      </c>
      <c r="P192" t="s">
        <v>688</v>
      </c>
      <c r="Q192" t="s">
        <v>688</v>
      </c>
    </row>
    <row r="193" spans="1:18" customHeight="1" ht="58">
      <c r="A193" s="16"/>
      <c r="B193" s="18" t="s">
        <v>693</v>
      </c>
      <c r="C193" s="17" t="s">
        <v>635</v>
      </c>
      <c r="D193" s="17" t="s">
        <v>694</v>
      </c>
      <c r="E193" s="17"/>
      <c r="F193" s="19"/>
      <c r="G193" s="20">
        <v>1.0</v>
      </c>
      <c r="H193" s="21"/>
      <c r="I193" s="21">
        <v>365.0</v>
      </c>
      <c r="J193" s="22">
        <v>219.0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695</v>
      </c>
      <c r="P193" t="s">
        <v>692</v>
      </c>
      <c r="Q193" t="s">
        <v>692</v>
      </c>
    </row>
    <row r="194" spans="1:18" customHeight="1" ht="58">
      <c r="A194" s="16"/>
      <c r="B194" s="18" t="s">
        <v>697</v>
      </c>
      <c r="C194" s="17" t="s">
        <v>635</v>
      </c>
      <c r="D194" s="17" t="s">
        <v>29</v>
      </c>
      <c r="E194" s="17" t="s">
        <v>698</v>
      </c>
      <c r="F194" s="19"/>
      <c r="G194" s="20">
        <v>1.0</v>
      </c>
      <c r="H194" s="21"/>
      <c r="I194" s="21">
        <v>282.0</v>
      </c>
      <c r="J194" s="22">
        <v>678.0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699</v>
      </c>
      <c r="P194" t="s">
        <v>696</v>
      </c>
      <c r="Q194" t="s">
        <v>696</v>
      </c>
    </row>
    <row r="195" spans="1:18" customHeight="1" ht="58">
      <c r="A195" s="16"/>
      <c r="B195" s="18" t="s">
        <v>701</v>
      </c>
      <c r="C195" s="17" t="s">
        <v>635</v>
      </c>
      <c r="D195" s="17" t="s">
        <v>29</v>
      </c>
      <c r="E195" s="17" t="s">
        <v>702</v>
      </c>
      <c r="F195" s="19"/>
      <c r="G195" s="20">
        <v>1.0</v>
      </c>
      <c r="H195" s="21"/>
      <c r="I195" s="21">
        <v>282.0</v>
      </c>
      <c r="J195" s="22">
        <v>294.0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703</v>
      </c>
      <c r="P195" t="s">
        <v>700</v>
      </c>
      <c r="Q195" t="s">
        <v>700</v>
      </c>
    </row>
    <row r="196" spans="1:18" customHeight="1" ht="58">
      <c r="A196" s="16"/>
      <c r="B196" s="18" t="s">
        <v>705</v>
      </c>
      <c r="C196" s="17" t="s">
        <v>635</v>
      </c>
      <c r="D196" s="17" t="s">
        <v>29</v>
      </c>
      <c r="E196" s="17" t="s">
        <v>706</v>
      </c>
      <c r="F196" s="19"/>
      <c r="G196" s="20">
        <v>1.0</v>
      </c>
      <c r="H196" s="21"/>
      <c r="I196" s="21">
        <v>282.0</v>
      </c>
      <c r="J196" s="22">
        <v>173.0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707</v>
      </c>
      <c r="P196" t="s">
        <v>704</v>
      </c>
      <c r="Q196" t="s">
        <v>704</v>
      </c>
    </row>
    <row r="197" spans="1:18" customHeight="1" ht="58">
      <c r="A197" s="16"/>
      <c r="B197" s="18" t="s">
        <v>709</v>
      </c>
      <c r="C197" s="17" t="s">
        <v>635</v>
      </c>
      <c r="D197" s="17" t="s">
        <v>29</v>
      </c>
      <c r="E197" s="17" t="s">
        <v>710</v>
      </c>
      <c r="F197" s="19"/>
      <c r="G197" s="20">
        <v>1.0</v>
      </c>
      <c r="H197" s="21"/>
      <c r="I197" s="21">
        <v>282.0</v>
      </c>
      <c r="J197" s="22">
        <v>219.0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711</v>
      </c>
      <c r="P197" t="s">
        <v>708</v>
      </c>
      <c r="Q197" t="s">
        <v>708</v>
      </c>
    </row>
    <row r="198" spans="1:18" customHeight="1" ht="58">
      <c r="A198" s="16"/>
      <c r="B198" s="18" t="s">
        <v>713</v>
      </c>
      <c r="C198" s="17" t="s">
        <v>635</v>
      </c>
      <c r="D198" s="17" t="s">
        <v>29</v>
      </c>
      <c r="E198" s="17" t="s">
        <v>714</v>
      </c>
      <c r="F198" s="19"/>
      <c r="G198" s="20">
        <v>1.0</v>
      </c>
      <c r="H198" s="21"/>
      <c r="I198" s="21">
        <v>282.0</v>
      </c>
      <c r="J198" s="22">
        <v>224.0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715</v>
      </c>
      <c r="P198" t="s">
        <v>712</v>
      </c>
      <c r="Q198" t="s">
        <v>712</v>
      </c>
    </row>
    <row r="199" spans="1:18" customHeight="1" ht="58">
      <c r="A199" s="16"/>
      <c r="B199" s="18" t="s">
        <v>717</v>
      </c>
      <c r="C199" s="17" t="s">
        <v>635</v>
      </c>
      <c r="D199" s="17" t="s">
        <v>29</v>
      </c>
      <c r="E199" s="17" t="s">
        <v>718</v>
      </c>
      <c r="F199" s="19"/>
      <c r="G199" s="20">
        <v>1.0</v>
      </c>
      <c r="H199" s="21"/>
      <c r="I199" s="21">
        <v>282.0</v>
      </c>
      <c r="J199" s="22">
        <v>427.0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719</v>
      </c>
      <c r="P199" t="s">
        <v>716</v>
      </c>
      <c r="Q199" t="s">
        <v>716</v>
      </c>
    </row>
    <row r="200" spans="1:18" customHeight="1" ht="58">
      <c r="A200" s="16"/>
      <c r="B200" s="18" t="s">
        <v>721</v>
      </c>
      <c r="C200" s="17" t="s">
        <v>635</v>
      </c>
      <c r="D200" s="17" t="s">
        <v>29</v>
      </c>
      <c r="E200" s="17" t="s">
        <v>722</v>
      </c>
      <c r="F200" s="19"/>
      <c r="G200" s="20">
        <v>1.0</v>
      </c>
      <c r="H200" s="21"/>
      <c r="I200" s="21">
        <v>282.0</v>
      </c>
      <c r="J200" s="22">
        <v>227.0</v>
      </c>
      <c r="K200" s="50"/>
      <c r="L200" s="21" t="str">
        <f>IF(K200&gt;0,K200*I200,"")</f>
      </c>
      <c r="M200" s="52"/>
      <c r="N200" t="str">
        <f>IF(K200&gt;0,COUNTIF($K$7:K200,"&gt;0"),"")</f>
      </c>
      <c r="P200" t="s">
        <v>720</v>
      </c>
      <c r="Q200" t="s">
        <v>720</v>
      </c>
    </row>
    <row r="201" spans="1:18" customHeight="1" ht="58">
      <c r="A201" s="16"/>
      <c r="B201" s="18" t="s">
        <v>724</v>
      </c>
      <c r="C201" s="17" t="s">
        <v>635</v>
      </c>
      <c r="D201" s="17" t="s">
        <v>29</v>
      </c>
      <c r="E201" s="17" t="s">
        <v>725</v>
      </c>
      <c r="F201" s="19"/>
      <c r="G201" s="20">
        <v>1.0</v>
      </c>
      <c r="H201" s="21"/>
      <c r="I201" s="21">
        <v>275.0</v>
      </c>
      <c r="J201" s="22">
        <v>47.0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726</v>
      </c>
      <c r="P201" t="s">
        <v>723</v>
      </c>
      <c r="Q201" t="s">
        <v>723</v>
      </c>
    </row>
    <row r="202" spans="1:18" customHeight="1" ht="58">
      <c r="A202" s="16"/>
      <c r="B202" s="18" t="s">
        <v>728</v>
      </c>
      <c r="C202" s="17" t="s">
        <v>635</v>
      </c>
      <c r="D202" s="17" t="s">
        <v>29</v>
      </c>
      <c r="E202" s="17" t="s">
        <v>729</v>
      </c>
      <c r="F202" s="19"/>
      <c r="G202" s="20">
        <v>1.0</v>
      </c>
      <c r="H202" s="21"/>
      <c r="I202" s="21">
        <v>273.0</v>
      </c>
      <c r="J202" s="22">
        <v>92.0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730</v>
      </c>
      <c r="P202" t="s">
        <v>727</v>
      </c>
      <c r="Q202" t="s">
        <v>727</v>
      </c>
    </row>
    <row r="203" spans="1:18" customHeight="1" ht="58">
      <c r="A203" s="16"/>
      <c r="B203" s="18" t="s">
        <v>732</v>
      </c>
      <c r="C203" s="17" t="s">
        <v>635</v>
      </c>
      <c r="D203" s="17" t="s">
        <v>29</v>
      </c>
      <c r="E203" s="17" t="s">
        <v>733</v>
      </c>
      <c r="F203" s="19"/>
      <c r="G203" s="20">
        <v>1.0</v>
      </c>
      <c r="H203" s="21"/>
      <c r="I203" s="21">
        <v>282.0</v>
      </c>
      <c r="J203" s="22">
        <v>256.0</v>
      </c>
      <c r="K203" s="50"/>
      <c r="L203" s="21" t="str">
        <f>IF(K203&gt;0,K203*I203,"")</f>
      </c>
      <c r="M203" s="52"/>
      <c r="N203" t="str">
        <f>IF(K203&gt;0,COUNTIF($K$7:K203,"&gt;0"),"")</f>
      </c>
      <c r="P203" t="s">
        <v>731</v>
      </c>
      <c r="Q203" t="s">
        <v>731</v>
      </c>
    </row>
    <row r="204" spans="1:18" customHeight="1" ht="58">
      <c r="A204" s="16"/>
      <c r="B204" s="18" t="s">
        <v>735</v>
      </c>
      <c r="C204" s="17" t="s">
        <v>635</v>
      </c>
      <c r="D204" s="17" t="s">
        <v>29</v>
      </c>
      <c r="E204" s="17" t="s">
        <v>736</v>
      </c>
      <c r="F204" s="19"/>
      <c r="G204" s="20">
        <v>1.0</v>
      </c>
      <c r="H204" s="21"/>
      <c r="I204" s="21">
        <v>275.0</v>
      </c>
      <c r="J204" s="22">
        <v>194.0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737</v>
      </c>
      <c r="P204" t="s">
        <v>734</v>
      </c>
      <c r="Q204" t="s">
        <v>734</v>
      </c>
    </row>
    <row r="205" spans="1:18" customHeight="1" ht="58">
      <c r="A205" s="16"/>
      <c r="B205" s="18" t="s">
        <v>739</v>
      </c>
      <c r="C205" s="17" t="s">
        <v>740</v>
      </c>
      <c r="D205" s="17"/>
      <c r="E205" s="17"/>
      <c r="F205" s="19"/>
      <c r="G205" s="20">
        <v>1.0</v>
      </c>
      <c r="H205" s="21"/>
      <c r="I205" s="21">
        <v>664.0</v>
      </c>
      <c r="J205" s="22">
        <v>106.0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741</v>
      </c>
      <c r="P205" t="s">
        <v>738</v>
      </c>
      <c r="Q205" t="s">
        <v>738</v>
      </c>
    </row>
    <row r="206" spans="1:18" customHeight="1" ht="58">
      <c r="A206" s="16"/>
      <c r="B206" s="18" t="s">
        <v>739</v>
      </c>
      <c r="C206" s="17" t="s">
        <v>743</v>
      </c>
      <c r="D206" s="17"/>
      <c r="E206" s="17"/>
      <c r="F206" s="19"/>
      <c r="G206" s="20">
        <v>1.0</v>
      </c>
      <c r="H206" s="21"/>
      <c r="I206" s="21">
        <v>661.0</v>
      </c>
      <c r="J206" s="22">
        <v>11.0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744</v>
      </c>
      <c r="P206" t="s">
        <v>742</v>
      </c>
      <c r="Q206" t="s">
        <v>742</v>
      </c>
    </row>
    <row r="207" spans="1:18" customHeight="1" ht="58">
      <c r="A207" s="16"/>
      <c r="B207" s="18" t="s">
        <v>739</v>
      </c>
      <c r="C207" s="17" t="s">
        <v>746</v>
      </c>
      <c r="D207" s="17"/>
      <c r="E207" s="17"/>
      <c r="F207" s="19"/>
      <c r="G207" s="20">
        <v>1.0</v>
      </c>
      <c r="H207" s="21"/>
      <c r="I207" s="21">
        <v>661.0</v>
      </c>
      <c r="J207" s="22">
        <v>19.0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747</v>
      </c>
      <c r="P207" t="s">
        <v>745</v>
      </c>
      <c r="Q207" t="s">
        <v>745</v>
      </c>
    </row>
    <row r="208" spans="1:18" customHeight="1" ht="58">
      <c r="A208" s="16"/>
      <c r="B208" s="18" t="s">
        <v>749</v>
      </c>
      <c r="C208" s="17" t="s">
        <v>750</v>
      </c>
      <c r="D208" s="17"/>
      <c r="E208" s="17"/>
      <c r="F208" s="19"/>
      <c r="G208" s="20">
        <v>1.0</v>
      </c>
      <c r="H208" s="21"/>
      <c r="I208" s="21">
        <v>317.0</v>
      </c>
      <c r="J208" s="22">
        <v>99.0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751</v>
      </c>
      <c r="P208" t="s">
        <v>748</v>
      </c>
      <c r="Q208" t="s">
        <v>748</v>
      </c>
    </row>
    <row r="209" spans="1:18" customHeight="1" ht="58">
      <c r="A209" s="16"/>
      <c r="B209" s="18" t="s">
        <v>749</v>
      </c>
      <c r="C209" s="17" t="s">
        <v>753</v>
      </c>
      <c r="D209" s="17"/>
      <c r="E209" s="17"/>
      <c r="F209" s="19"/>
      <c r="G209" s="20">
        <v>1.0</v>
      </c>
      <c r="H209" s="21"/>
      <c r="I209" s="21">
        <v>317.0</v>
      </c>
      <c r="J209" s="22">
        <v>25.0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754</v>
      </c>
      <c r="P209" t="s">
        <v>752</v>
      </c>
      <c r="Q209" t="s">
        <v>752</v>
      </c>
    </row>
    <row r="210" spans="1:18" customHeight="1" ht="58">
      <c r="A210" s="16"/>
      <c r="B210" s="18" t="s">
        <v>749</v>
      </c>
      <c r="C210" s="17" t="s">
        <v>756</v>
      </c>
      <c r="D210" s="17"/>
      <c r="E210" s="17"/>
      <c r="F210" s="19"/>
      <c r="G210" s="20">
        <v>1.0</v>
      </c>
      <c r="H210" s="21"/>
      <c r="I210" s="21">
        <v>317.0</v>
      </c>
      <c r="J210" s="22">
        <v>39.0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757</v>
      </c>
      <c r="P210" t="s">
        <v>755</v>
      </c>
      <c r="Q210" t="s">
        <v>755</v>
      </c>
    </row>
    <row r="211" spans="1:18" customHeight="1" ht="58">
      <c r="A211" s="16"/>
      <c r="B211" s="18" t="s">
        <v>749</v>
      </c>
      <c r="C211" s="17" t="s">
        <v>759</v>
      </c>
      <c r="D211" s="17"/>
      <c r="E211" s="17"/>
      <c r="F211" s="19"/>
      <c r="G211" s="20">
        <v>1.0</v>
      </c>
      <c r="H211" s="21"/>
      <c r="I211" s="21">
        <v>317.0</v>
      </c>
      <c r="J211" s="22">
        <v>54.0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760</v>
      </c>
      <c r="P211" t="s">
        <v>758</v>
      </c>
      <c r="Q211" t="s">
        <v>758</v>
      </c>
    </row>
    <row r="212" spans="1:18" customHeight="1" ht="58">
      <c r="A212" s="16"/>
      <c r="B212" s="18" t="s">
        <v>749</v>
      </c>
      <c r="C212" s="17" t="s">
        <v>762</v>
      </c>
      <c r="D212" s="17"/>
      <c r="E212" s="17"/>
      <c r="F212" s="19"/>
      <c r="G212" s="20">
        <v>1.0</v>
      </c>
      <c r="H212" s="21"/>
      <c r="I212" s="21">
        <v>317.0</v>
      </c>
      <c r="J212" s="22">
        <v>27.0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763</v>
      </c>
      <c r="P212" t="s">
        <v>761</v>
      </c>
      <c r="Q212" t="s">
        <v>761</v>
      </c>
    </row>
    <row r="213" spans="1:18" customHeight="1" ht="58">
      <c r="A213" s="16"/>
      <c r="B213" s="18" t="s">
        <v>749</v>
      </c>
      <c r="C213" s="17" t="s">
        <v>765</v>
      </c>
      <c r="D213" s="17"/>
      <c r="E213" s="17"/>
      <c r="F213" s="19"/>
      <c r="G213" s="20">
        <v>1.0</v>
      </c>
      <c r="H213" s="21"/>
      <c r="I213" s="21">
        <v>317.0</v>
      </c>
      <c r="J213" s="22">
        <v>245.0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766</v>
      </c>
      <c r="P213" t="s">
        <v>764</v>
      </c>
      <c r="Q213" t="s">
        <v>764</v>
      </c>
    </row>
    <row r="214" spans="1:18" customHeight="1" ht="58">
      <c r="A214" s="16"/>
      <c r="B214" s="18" t="s">
        <v>749</v>
      </c>
      <c r="C214" s="17" t="s">
        <v>768</v>
      </c>
      <c r="D214" s="17"/>
      <c r="E214" s="17"/>
      <c r="F214" s="19"/>
      <c r="G214" s="20">
        <v>1.0</v>
      </c>
      <c r="H214" s="21"/>
      <c r="I214" s="21">
        <v>317.0</v>
      </c>
      <c r="J214" s="22">
        <v>74.0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769</v>
      </c>
      <c r="P214" t="s">
        <v>767</v>
      </c>
      <c r="Q214" t="s">
        <v>767</v>
      </c>
    </row>
    <row r="215" spans="1:18" customHeight="1" ht="58">
      <c r="A215" s="16"/>
      <c r="B215" s="18" t="s">
        <v>749</v>
      </c>
      <c r="C215" s="17" t="s">
        <v>771</v>
      </c>
      <c r="D215" s="17"/>
      <c r="E215" s="17"/>
      <c r="F215" s="19"/>
      <c r="G215" s="20">
        <v>1.0</v>
      </c>
      <c r="H215" s="21"/>
      <c r="I215" s="21">
        <v>317.0</v>
      </c>
      <c r="J215" s="22">
        <v>29.0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772</v>
      </c>
      <c r="P215" t="s">
        <v>770</v>
      </c>
      <c r="Q215" t="s">
        <v>770</v>
      </c>
    </row>
    <row r="216" spans="1:18" customHeight="1" ht="58">
      <c r="A216" s="16"/>
      <c r="B216" s="18" t="s">
        <v>749</v>
      </c>
      <c r="C216" s="17" t="s">
        <v>774</v>
      </c>
      <c r="D216" s="17"/>
      <c r="E216" s="17"/>
      <c r="F216" s="19"/>
      <c r="G216" s="20">
        <v>1.0</v>
      </c>
      <c r="H216" s="21"/>
      <c r="I216" s="21">
        <v>317.0</v>
      </c>
      <c r="J216" s="22">
        <v>33.0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775</v>
      </c>
      <c r="P216" t="s">
        <v>773</v>
      </c>
      <c r="Q216" t="s">
        <v>773</v>
      </c>
    </row>
    <row r="217" spans="1:18" customHeight="1" ht="58">
      <c r="A217" s="16"/>
      <c r="B217" s="18" t="s">
        <v>777</v>
      </c>
      <c r="C217" s="17" t="s">
        <v>778</v>
      </c>
      <c r="D217" s="17"/>
      <c r="E217" s="17"/>
      <c r="F217" s="19"/>
      <c r="G217" s="20">
        <v>1.0</v>
      </c>
      <c r="H217" s="21"/>
      <c r="I217" s="21">
        <v>803.0</v>
      </c>
      <c r="J217" s="22">
        <v>34.0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779</v>
      </c>
      <c r="P217" t="s">
        <v>776</v>
      </c>
      <c r="Q217" t="s">
        <v>776</v>
      </c>
    </row>
    <row r="218" spans="1:18" customHeight="1" ht="58">
      <c r="A218" s="16"/>
      <c r="B218" s="18" t="s">
        <v>777</v>
      </c>
      <c r="C218" s="17" t="s">
        <v>781</v>
      </c>
      <c r="D218" s="17"/>
      <c r="E218" s="17"/>
      <c r="F218" s="19"/>
      <c r="G218" s="20">
        <v>1.0</v>
      </c>
      <c r="H218" s="21"/>
      <c r="I218" s="21">
        <v>803.0</v>
      </c>
      <c r="J218" s="22">
        <v>37.0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782</v>
      </c>
      <c r="P218" t="s">
        <v>780</v>
      </c>
      <c r="Q218" t="s">
        <v>780</v>
      </c>
    </row>
    <row r="219" spans="1:18" customHeight="1" ht="58">
      <c r="A219" s="16"/>
      <c r="B219" s="18" t="s">
        <v>777</v>
      </c>
      <c r="C219" s="17" t="s">
        <v>784</v>
      </c>
      <c r="D219" s="17"/>
      <c r="E219" s="17"/>
      <c r="F219" s="19"/>
      <c r="G219" s="20">
        <v>1.0</v>
      </c>
      <c r="H219" s="21"/>
      <c r="I219" s="21">
        <v>797.0</v>
      </c>
      <c r="J219" s="22">
        <v>7.0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785</v>
      </c>
      <c r="P219" t="s">
        <v>783</v>
      </c>
      <c r="Q219" t="s">
        <v>783</v>
      </c>
    </row>
    <row r="220" spans="1:18" customHeight="1" ht="58">
      <c r="A220" s="16"/>
      <c r="B220" s="18" t="s">
        <v>777</v>
      </c>
      <c r="C220" s="17" t="s">
        <v>787</v>
      </c>
      <c r="D220" s="17"/>
      <c r="E220" s="17"/>
      <c r="F220" s="19"/>
      <c r="G220" s="20">
        <v>1.0</v>
      </c>
      <c r="H220" s="21"/>
      <c r="I220" s="21">
        <v>797.0</v>
      </c>
      <c r="J220" s="22">
        <v>15.0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788</v>
      </c>
      <c r="P220" t="s">
        <v>786</v>
      </c>
      <c r="Q220" t="s">
        <v>786</v>
      </c>
    </row>
    <row r="221" spans="1:18" customHeight="1" ht="58">
      <c r="A221" s="16"/>
      <c r="B221" s="18" t="s">
        <v>777</v>
      </c>
      <c r="C221" s="17" t="s">
        <v>790</v>
      </c>
      <c r="D221" s="17"/>
      <c r="E221" s="17"/>
      <c r="F221" s="19"/>
      <c r="G221" s="20">
        <v>1.0</v>
      </c>
      <c r="H221" s="21"/>
      <c r="I221" s="21">
        <v>803.0</v>
      </c>
      <c r="J221" s="22">
        <v>66.0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791</v>
      </c>
      <c r="P221" t="s">
        <v>789</v>
      </c>
      <c r="Q221" t="s">
        <v>789</v>
      </c>
    </row>
    <row r="222" spans="1:18" customHeight="1" ht="58">
      <c r="A222" s="16"/>
      <c r="B222" s="18" t="s">
        <v>777</v>
      </c>
      <c r="C222" s="17" t="s">
        <v>793</v>
      </c>
      <c r="D222" s="17"/>
      <c r="E222" s="17"/>
      <c r="F222" s="19"/>
      <c r="G222" s="20">
        <v>1.0</v>
      </c>
      <c r="H222" s="21"/>
      <c r="I222" s="21">
        <v>800.0</v>
      </c>
      <c r="J222" s="22">
        <v>8.0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794</v>
      </c>
      <c r="P222" t="s">
        <v>792</v>
      </c>
      <c r="Q222" t="s">
        <v>792</v>
      </c>
    </row>
    <row r="223" spans="1:18" customHeight="1" ht="58">
      <c r="A223" s="16"/>
      <c r="B223" s="18" t="s">
        <v>796</v>
      </c>
      <c r="C223" s="17" t="s">
        <v>797</v>
      </c>
      <c r="D223" s="17"/>
      <c r="E223" s="17"/>
      <c r="F223" s="19"/>
      <c r="G223" s="20">
        <v>1.0</v>
      </c>
      <c r="H223" s="21"/>
      <c r="I223" s="21">
        <v>474.0</v>
      </c>
      <c r="J223" s="22">
        <v>258.0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798</v>
      </c>
      <c r="P223" t="s">
        <v>795</v>
      </c>
      <c r="Q223" t="s">
        <v>795</v>
      </c>
    </row>
    <row r="224" spans="1:18" customHeight="1" ht="58">
      <c r="A224" s="16"/>
      <c r="B224" s="18" t="s">
        <v>796</v>
      </c>
      <c r="C224" s="17" t="s">
        <v>800</v>
      </c>
      <c r="D224" s="17"/>
      <c r="E224" s="17"/>
      <c r="F224" s="19"/>
      <c r="G224" s="20">
        <v>1.0</v>
      </c>
      <c r="H224" s="21"/>
      <c r="I224" s="21">
        <v>474.0</v>
      </c>
      <c r="J224" s="22">
        <v>380.0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801</v>
      </c>
      <c r="P224" t="s">
        <v>799</v>
      </c>
      <c r="Q224" t="s">
        <v>799</v>
      </c>
    </row>
    <row r="225" spans="1:18" customHeight="1" ht="58">
      <c r="A225" s="16"/>
      <c r="B225" s="18" t="s">
        <v>796</v>
      </c>
      <c r="C225" s="17" t="s">
        <v>803</v>
      </c>
      <c r="D225" s="17"/>
      <c r="E225" s="17"/>
      <c r="F225" s="19"/>
      <c r="G225" s="20">
        <v>1.0</v>
      </c>
      <c r="H225" s="21"/>
      <c r="I225" s="21">
        <v>474.0</v>
      </c>
      <c r="J225" s="22">
        <v>173.0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804</v>
      </c>
      <c r="P225" t="s">
        <v>802</v>
      </c>
      <c r="Q225" t="s">
        <v>802</v>
      </c>
    </row>
    <row r="226" spans="1:18" customHeight="1" ht="58">
      <c r="A226" s="16"/>
      <c r="B226" s="18" t="s">
        <v>796</v>
      </c>
      <c r="C226" s="17" t="s">
        <v>806</v>
      </c>
      <c r="D226" s="17"/>
      <c r="E226" s="17"/>
      <c r="F226" s="19"/>
      <c r="G226" s="20">
        <v>1.0</v>
      </c>
      <c r="H226" s="21"/>
      <c r="I226" s="21">
        <v>474.0</v>
      </c>
      <c r="J226" s="22">
        <v>121.0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807</v>
      </c>
      <c r="P226" t="s">
        <v>805</v>
      </c>
      <c r="Q226" t="s">
        <v>805</v>
      </c>
    </row>
    <row r="227" spans="1:18" customHeight="1" ht="58">
      <c r="A227" s="16"/>
      <c r="B227" s="18" t="s">
        <v>809</v>
      </c>
      <c r="C227" s="17" t="s">
        <v>810</v>
      </c>
      <c r="D227" s="17"/>
      <c r="E227" s="17"/>
      <c r="F227" s="19"/>
      <c r="G227" s="20">
        <v>1.0</v>
      </c>
      <c r="H227" s="21"/>
      <c r="I227" s="21">
        <v>181.0</v>
      </c>
      <c r="J227" s="22">
        <v>376.0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811</v>
      </c>
      <c r="P227" t="s">
        <v>808</v>
      </c>
      <c r="Q227" t="s">
        <v>808</v>
      </c>
    </row>
    <row r="228" spans="1:18" customHeight="1" ht="58">
      <c r="A228" s="16"/>
      <c r="B228" s="18" t="s">
        <v>809</v>
      </c>
      <c r="C228" s="17" t="s">
        <v>813</v>
      </c>
      <c r="D228" s="17"/>
      <c r="E228" s="17"/>
      <c r="F228" s="19"/>
      <c r="G228" s="20">
        <v>1.0</v>
      </c>
      <c r="H228" s="21"/>
      <c r="I228" s="21">
        <v>181.0</v>
      </c>
      <c r="J228" s="22">
        <v>119.0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814</v>
      </c>
      <c r="P228" t="s">
        <v>812</v>
      </c>
      <c r="Q228" t="s">
        <v>812</v>
      </c>
    </row>
    <row r="229" spans="1:18" customHeight="1" ht="58">
      <c r="A229" s="16"/>
      <c r="B229" s="18" t="s">
        <v>809</v>
      </c>
      <c r="C229" s="17" t="s">
        <v>816</v>
      </c>
      <c r="D229" s="17"/>
      <c r="E229" s="17"/>
      <c r="F229" s="19"/>
      <c r="G229" s="20">
        <v>1.0</v>
      </c>
      <c r="H229" s="21"/>
      <c r="I229" s="21">
        <v>181.0</v>
      </c>
      <c r="J229" s="22">
        <v>372.0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817</v>
      </c>
      <c r="P229" t="s">
        <v>815</v>
      </c>
      <c r="Q229" t="s">
        <v>815</v>
      </c>
    </row>
    <row r="230" spans="1:18" customHeight="1" ht="58">
      <c r="A230" s="16"/>
      <c r="B230" s="18" t="s">
        <v>809</v>
      </c>
      <c r="C230" s="17" t="s">
        <v>819</v>
      </c>
      <c r="D230" s="17"/>
      <c r="E230" s="17"/>
      <c r="F230" s="19"/>
      <c r="G230" s="20">
        <v>1.0</v>
      </c>
      <c r="H230" s="21"/>
      <c r="I230" s="21">
        <v>181.0</v>
      </c>
      <c r="J230" s="22">
        <v>277.0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820</v>
      </c>
      <c r="P230" t="s">
        <v>818</v>
      </c>
      <c r="Q230" t="s">
        <v>818</v>
      </c>
    </row>
    <row r="231" spans="1:18" customHeight="1" ht="58">
      <c r="A231" s="16"/>
      <c r="B231" s="18" t="s">
        <v>809</v>
      </c>
      <c r="C231" s="17" t="s">
        <v>822</v>
      </c>
      <c r="D231" s="17"/>
      <c r="E231" s="17"/>
      <c r="F231" s="19"/>
      <c r="G231" s="20">
        <v>1.0</v>
      </c>
      <c r="H231" s="21"/>
      <c r="I231" s="21">
        <v>181.0</v>
      </c>
      <c r="J231" s="22">
        <v>931.0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823</v>
      </c>
      <c r="P231" t="s">
        <v>821</v>
      </c>
      <c r="Q231" t="s">
        <v>821</v>
      </c>
    </row>
    <row r="232" spans="1:18" customHeight="1" ht="58">
      <c r="A232" s="16"/>
      <c r="B232" s="18" t="s">
        <v>809</v>
      </c>
      <c r="C232" s="17" t="s">
        <v>825</v>
      </c>
      <c r="D232" s="17"/>
      <c r="E232" s="17"/>
      <c r="F232" s="19"/>
      <c r="G232" s="20">
        <v>1.0</v>
      </c>
      <c r="H232" s="21"/>
      <c r="I232" s="21">
        <v>181.0</v>
      </c>
      <c r="J232" s="22">
        <v>346.0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826</v>
      </c>
      <c r="P232" t="s">
        <v>824</v>
      </c>
      <c r="Q232" t="s">
        <v>824</v>
      </c>
    </row>
    <row r="233" spans="1:18" customHeight="1" ht="58">
      <c r="A233" s="16"/>
      <c r="B233" s="18" t="s">
        <v>809</v>
      </c>
      <c r="C233" s="17" t="s">
        <v>828</v>
      </c>
      <c r="D233" s="17"/>
      <c r="E233" s="17"/>
      <c r="F233" s="19"/>
      <c r="G233" s="20">
        <v>1.0</v>
      </c>
      <c r="H233" s="21"/>
      <c r="I233" s="21">
        <v>181.0</v>
      </c>
      <c r="J233" s="22">
        <v>173.0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829</v>
      </c>
      <c r="P233" t="s">
        <v>827</v>
      </c>
      <c r="Q233" t="s">
        <v>827</v>
      </c>
    </row>
    <row r="234" spans="1:18" customHeight="1" ht="58">
      <c r="A234" s="16"/>
      <c r="B234" s="18" t="s">
        <v>831</v>
      </c>
      <c r="C234" s="17" t="s">
        <v>832</v>
      </c>
      <c r="D234" s="17"/>
      <c r="E234" s="17"/>
      <c r="F234" s="19"/>
      <c r="G234" s="20">
        <v>1.0</v>
      </c>
      <c r="H234" s="21"/>
      <c r="I234" s="21">
        <v>474.0</v>
      </c>
      <c r="J234" s="22">
        <v>249.0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833</v>
      </c>
      <c r="P234" t="s">
        <v>830</v>
      </c>
      <c r="Q234" t="s">
        <v>830</v>
      </c>
    </row>
    <row r="235" spans="1:18" customHeight="1" ht="58">
      <c r="A235" s="16"/>
      <c r="B235" s="18" t="s">
        <v>835</v>
      </c>
      <c r="C235" s="17" t="s">
        <v>836</v>
      </c>
      <c r="D235" s="17"/>
      <c r="E235" s="17"/>
      <c r="F235" s="19"/>
      <c r="G235" s="20">
        <v>1.0</v>
      </c>
      <c r="H235" s="21"/>
      <c r="I235" s="21">
        <v>538.0</v>
      </c>
      <c r="J235" s="22">
        <v>128.0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837</v>
      </c>
      <c r="P235" t="s">
        <v>834</v>
      </c>
      <c r="Q235" t="s">
        <v>834</v>
      </c>
    </row>
    <row r="236" spans="1:18" customHeight="1" ht="58">
      <c r="A236" s="16"/>
      <c r="B236" s="18" t="s">
        <v>835</v>
      </c>
      <c r="C236" s="17" t="s">
        <v>839</v>
      </c>
      <c r="D236" s="17"/>
      <c r="E236" s="17"/>
      <c r="F236" s="19"/>
      <c r="G236" s="20">
        <v>1.0</v>
      </c>
      <c r="H236" s="21"/>
      <c r="I236" s="21">
        <v>538.0</v>
      </c>
      <c r="J236" s="22">
        <v>147.0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840</v>
      </c>
      <c r="P236" t="s">
        <v>838</v>
      </c>
      <c r="Q236" t="s">
        <v>838</v>
      </c>
    </row>
    <row r="237" spans="1:18" customHeight="1" ht="58">
      <c r="A237" s="16"/>
      <c r="B237" s="18" t="s">
        <v>835</v>
      </c>
      <c r="C237" s="17" t="s">
        <v>842</v>
      </c>
      <c r="D237" s="17"/>
      <c r="E237" s="17"/>
      <c r="F237" s="19"/>
      <c r="G237" s="20">
        <v>1.0</v>
      </c>
      <c r="H237" s="21"/>
      <c r="I237" s="21">
        <v>538.0</v>
      </c>
      <c r="J237" s="22">
        <v>161.0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843</v>
      </c>
      <c r="P237" t="s">
        <v>841</v>
      </c>
      <c r="Q237" t="s">
        <v>841</v>
      </c>
    </row>
    <row r="238" spans="1:18" customHeight="1" ht="58">
      <c r="A238" s="16"/>
      <c r="B238" s="18" t="s">
        <v>835</v>
      </c>
      <c r="C238" s="17" t="s">
        <v>845</v>
      </c>
      <c r="D238" s="17"/>
      <c r="E238" s="17"/>
      <c r="F238" s="19"/>
      <c r="G238" s="20">
        <v>1.0</v>
      </c>
      <c r="H238" s="21"/>
      <c r="I238" s="21">
        <v>538.0</v>
      </c>
      <c r="J238" s="22">
        <v>148.0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846</v>
      </c>
      <c r="P238" t="s">
        <v>844</v>
      </c>
      <c r="Q238" t="s">
        <v>844</v>
      </c>
    </row>
    <row r="239" spans="1:18" customHeight="1" ht="58">
      <c r="A239" s="16"/>
      <c r="B239" s="18" t="s">
        <v>835</v>
      </c>
      <c r="C239" s="17" t="s">
        <v>848</v>
      </c>
      <c r="D239" s="17"/>
      <c r="E239" s="17"/>
      <c r="F239" s="19"/>
      <c r="G239" s="20">
        <v>1.0</v>
      </c>
      <c r="H239" s="21"/>
      <c r="I239" s="21">
        <v>538.0</v>
      </c>
      <c r="J239" s="22">
        <v>112.0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849</v>
      </c>
      <c r="P239" t="s">
        <v>847</v>
      </c>
      <c r="Q239" t="s">
        <v>847</v>
      </c>
    </row>
    <row r="240" spans="1:18" customHeight="1" ht="58">
      <c r="A240" s="16"/>
      <c r="B240" s="18" t="s">
        <v>835</v>
      </c>
      <c r="C240" s="17" t="s">
        <v>851</v>
      </c>
      <c r="D240" s="17"/>
      <c r="E240" s="17"/>
      <c r="F240" s="19"/>
      <c r="G240" s="20">
        <v>1.0</v>
      </c>
      <c r="H240" s="21"/>
      <c r="I240" s="21">
        <v>538.0</v>
      </c>
      <c r="J240" s="22">
        <v>120.0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852</v>
      </c>
      <c r="P240" t="s">
        <v>850</v>
      </c>
      <c r="Q240" t="s">
        <v>850</v>
      </c>
    </row>
    <row r="241" spans="1:18" customHeight="1" ht="58">
      <c r="A241" s="16"/>
      <c r="B241" s="18" t="s">
        <v>854</v>
      </c>
      <c r="C241" s="17" t="s">
        <v>855</v>
      </c>
      <c r="D241" s="17" t="s">
        <v>856</v>
      </c>
      <c r="E241" s="17" t="s">
        <v>857</v>
      </c>
      <c r="F241" s="19"/>
      <c r="G241" s="20">
        <v>1.0</v>
      </c>
      <c r="H241" s="21"/>
      <c r="I241" s="21">
        <v>101.0</v>
      </c>
      <c r="J241" s="22">
        <v>46.0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858</v>
      </c>
      <c r="P241" t="s">
        <v>853</v>
      </c>
      <c r="Q241" t="s">
        <v>853</v>
      </c>
    </row>
    <row r="242" spans="1:18" customHeight="1" ht="58">
      <c r="A242" s="16"/>
      <c r="B242" s="18" t="s">
        <v>854</v>
      </c>
      <c r="C242" s="17" t="s">
        <v>855</v>
      </c>
      <c r="D242" s="17" t="s">
        <v>860</v>
      </c>
      <c r="E242" s="17" t="s">
        <v>857</v>
      </c>
      <c r="F242" s="19"/>
      <c r="G242" s="20">
        <v>1.0</v>
      </c>
      <c r="H242" s="21"/>
      <c r="I242" s="21">
        <v>101.0</v>
      </c>
      <c r="J242" s="22">
        <v>512.0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861</v>
      </c>
      <c r="P242" t="s">
        <v>859</v>
      </c>
      <c r="Q242" t="s">
        <v>859</v>
      </c>
    </row>
    <row r="243" spans="1:18" customHeight="1" ht="58">
      <c r="A243" s="16"/>
      <c r="B243" s="18" t="s">
        <v>863</v>
      </c>
      <c r="C243" s="17" t="s">
        <v>864</v>
      </c>
      <c r="D243" s="17"/>
      <c r="E243" s="17"/>
      <c r="F243" s="19"/>
      <c r="G243" s="20">
        <v>1.0</v>
      </c>
      <c r="H243" s="21"/>
      <c r="I243" s="21">
        <v>181.0</v>
      </c>
      <c r="J243" s="22">
        <v>601.0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865</v>
      </c>
      <c r="P243" t="s">
        <v>862</v>
      </c>
      <c r="Q243" t="s">
        <v>862</v>
      </c>
    </row>
    <row r="244" spans="1:18" customHeight="1" ht="58">
      <c r="A244" s="16"/>
      <c r="B244" s="18" t="s">
        <v>863</v>
      </c>
      <c r="C244" s="17" t="s">
        <v>867</v>
      </c>
      <c r="D244" s="17"/>
      <c r="E244" s="17"/>
      <c r="F244" s="19"/>
      <c r="G244" s="20">
        <v>1.0</v>
      </c>
      <c r="H244" s="21"/>
      <c r="I244" s="21">
        <v>181.0</v>
      </c>
      <c r="J244" s="22">
        <v>638.0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868</v>
      </c>
      <c r="P244" t="s">
        <v>866</v>
      </c>
      <c r="Q244" t="s">
        <v>866</v>
      </c>
    </row>
    <row r="245" spans="1:18" customHeight="1" ht="58">
      <c r="A245" s="16"/>
      <c r="B245" s="18" t="s">
        <v>863</v>
      </c>
      <c r="C245" s="17" t="s">
        <v>870</v>
      </c>
      <c r="D245" s="17"/>
      <c r="E245" s="17"/>
      <c r="F245" s="19"/>
      <c r="G245" s="20">
        <v>1.0</v>
      </c>
      <c r="H245" s="21"/>
      <c r="I245" s="21">
        <v>181.0</v>
      </c>
      <c r="J245" s="22">
        <v>235.0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871</v>
      </c>
      <c r="P245" t="s">
        <v>869</v>
      </c>
      <c r="Q245" t="s">
        <v>869</v>
      </c>
    </row>
    <row r="246" spans="1:18" customHeight="1" ht="58">
      <c r="A246" s="16"/>
      <c r="B246" s="18" t="s">
        <v>863</v>
      </c>
      <c r="C246" s="17" t="s">
        <v>873</v>
      </c>
      <c r="D246" s="17"/>
      <c r="E246" s="17"/>
      <c r="F246" s="19"/>
      <c r="G246" s="20">
        <v>1.0</v>
      </c>
      <c r="H246" s="21"/>
      <c r="I246" s="21">
        <v>181.0</v>
      </c>
      <c r="J246" s="22">
        <v>1022.0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874</v>
      </c>
      <c r="P246" t="s">
        <v>872</v>
      </c>
      <c r="Q246" t="s">
        <v>872</v>
      </c>
    </row>
    <row r="247" spans="1:18" customHeight="1" ht="58">
      <c r="A247" s="16"/>
      <c r="B247" s="18" t="s">
        <v>863</v>
      </c>
      <c r="C247" s="17" t="s">
        <v>876</v>
      </c>
      <c r="D247" s="17"/>
      <c r="E247" s="17"/>
      <c r="F247" s="19"/>
      <c r="G247" s="20">
        <v>1.0</v>
      </c>
      <c r="H247" s="21"/>
      <c r="I247" s="21">
        <v>181.0</v>
      </c>
      <c r="J247" s="22">
        <v>607.0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877</v>
      </c>
      <c r="P247" t="s">
        <v>875</v>
      </c>
      <c r="Q247" t="s">
        <v>875</v>
      </c>
    </row>
    <row r="248" spans="1:18" customHeight="1" ht="58">
      <c r="A248" s="16"/>
      <c r="B248" s="18" t="s">
        <v>879</v>
      </c>
      <c r="C248" s="17" t="s">
        <v>855</v>
      </c>
      <c r="D248" s="17" t="s">
        <v>880</v>
      </c>
      <c r="E248" s="17" t="s">
        <v>881</v>
      </c>
      <c r="F248" s="19"/>
      <c r="G248" s="20">
        <v>1.0</v>
      </c>
      <c r="H248" s="21"/>
      <c r="I248" s="21">
        <v>220.0</v>
      </c>
      <c r="J248" s="22">
        <v>434.0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882</v>
      </c>
      <c r="P248" t="s">
        <v>878</v>
      </c>
      <c r="Q248" t="s">
        <v>878</v>
      </c>
    </row>
    <row r="249" spans="1:18" customHeight="1" ht="58">
      <c r="A249" s="16"/>
      <c r="B249" s="18" t="s">
        <v>879</v>
      </c>
      <c r="C249" s="17" t="s">
        <v>855</v>
      </c>
      <c r="D249" s="17" t="s">
        <v>884</v>
      </c>
      <c r="E249" s="17" t="s">
        <v>881</v>
      </c>
      <c r="F249" s="19"/>
      <c r="G249" s="20">
        <v>1.0</v>
      </c>
      <c r="H249" s="21"/>
      <c r="I249" s="21">
        <v>220.0</v>
      </c>
      <c r="J249" s="22">
        <v>749.0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885</v>
      </c>
      <c r="P249" t="s">
        <v>883</v>
      </c>
      <c r="Q249" t="s">
        <v>883</v>
      </c>
    </row>
    <row r="250" spans="1:18" customHeight="1" ht="58">
      <c r="A250" s="16"/>
      <c r="B250" s="18" t="s">
        <v>887</v>
      </c>
      <c r="C250" s="17" t="s">
        <v>888</v>
      </c>
      <c r="D250" s="17"/>
      <c r="E250" s="17"/>
      <c r="F250" s="19"/>
      <c r="G250" s="20">
        <v>1.0</v>
      </c>
      <c r="H250" s="21"/>
      <c r="I250" s="21">
        <v>218.0</v>
      </c>
      <c r="J250" s="22">
        <v>91.0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889</v>
      </c>
      <c r="P250" t="s">
        <v>886</v>
      </c>
      <c r="Q250" t="s">
        <v>886</v>
      </c>
    </row>
    <row r="251" spans="1:18" customHeight="1" ht="58">
      <c r="A251" s="16"/>
      <c r="B251" s="18" t="s">
        <v>887</v>
      </c>
      <c r="C251" s="17" t="s">
        <v>891</v>
      </c>
      <c r="D251" s="17"/>
      <c r="E251" s="17"/>
      <c r="F251" s="19"/>
      <c r="G251" s="20">
        <v>1.0</v>
      </c>
      <c r="H251" s="21"/>
      <c r="I251" s="21">
        <v>218.0</v>
      </c>
      <c r="J251" s="22">
        <v>89.0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892</v>
      </c>
      <c r="P251" t="s">
        <v>890</v>
      </c>
      <c r="Q251" t="s">
        <v>890</v>
      </c>
    </row>
    <row r="252" spans="1:18" customHeight="1" ht="58">
      <c r="A252" s="16"/>
      <c r="B252" s="18" t="s">
        <v>887</v>
      </c>
      <c r="C252" s="17" t="s">
        <v>894</v>
      </c>
      <c r="D252" s="17"/>
      <c r="E252" s="17"/>
      <c r="F252" s="19"/>
      <c r="G252" s="20">
        <v>1.0</v>
      </c>
      <c r="H252" s="21"/>
      <c r="I252" s="21">
        <v>218.0</v>
      </c>
      <c r="J252" s="22">
        <v>282.0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895</v>
      </c>
      <c r="P252" t="s">
        <v>893</v>
      </c>
      <c r="Q252" t="s">
        <v>893</v>
      </c>
    </row>
    <row r="253" spans="1:18" customHeight="1" ht="58">
      <c r="A253" s="16"/>
      <c r="B253" s="18" t="s">
        <v>887</v>
      </c>
      <c r="C253" s="17" t="s">
        <v>897</v>
      </c>
      <c r="D253" s="17"/>
      <c r="E253" s="17"/>
      <c r="F253" s="19"/>
      <c r="G253" s="20">
        <v>1.0</v>
      </c>
      <c r="H253" s="21"/>
      <c r="I253" s="21">
        <v>218.0</v>
      </c>
      <c r="J253" s="22">
        <v>94.0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898</v>
      </c>
      <c r="P253" t="s">
        <v>896</v>
      </c>
      <c r="Q253" t="s">
        <v>896</v>
      </c>
    </row>
    <row r="254" spans="1:18" customHeight="1" ht="58">
      <c r="A254" s="16"/>
      <c r="B254" s="18" t="s">
        <v>887</v>
      </c>
      <c r="C254" s="17" t="s">
        <v>900</v>
      </c>
      <c r="D254" s="17"/>
      <c r="E254" s="17"/>
      <c r="F254" s="19"/>
      <c r="G254" s="20">
        <v>1.0</v>
      </c>
      <c r="H254" s="21"/>
      <c r="I254" s="21">
        <v>218.0</v>
      </c>
      <c r="J254" s="22">
        <v>98.0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901</v>
      </c>
      <c r="P254" t="s">
        <v>899</v>
      </c>
      <c r="Q254" t="s">
        <v>899</v>
      </c>
    </row>
    <row r="255" spans="1:18" customHeight="1" ht="58">
      <c r="A255" s="16"/>
      <c r="B255" s="18" t="s">
        <v>887</v>
      </c>
      <c r="C255" s="17" t="s">
        <v>903</v>
      </c>
      <c r="D255" s="17"/>
      <c r="E255" s="17"/>
      <c r="F255" s="19"/>
      <c r="G255" s="20">
        <v>1.0</v>
      </c>
      <c r="H255" s="21"/>
      <c r="I255" s="21">
        <v>218.0</v>
      </c>
      <c r="J255" s="22">
        <v>91.0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904</v>
      </c>
      <c r="P255" t="s">
        <v>902</v>
      </c>
      <c r="Q255" t="s">
        <v>902</v>
      </c>
    </row>
    <row r="256" spans="1:18" customHeight="1" ht="58">
      <c r="A256" s="16"/>
      <c r="B256" s="18" t="s">
        <v>906</v>
      </c>
      <c r="C256" s="17" t="s">
        <v>907</v>
      </c>
      <c r="D256" s="17"/>
      <c r="E256" s="17"/>
      <c r="F256" s="19"/>
      <c r="G256" s="20">
        <v>1.0</v>
      </c>
      <c r="H256" s="21"/>
      <c r="I256" s="21">
        <v>688.0</v>
      </c>
      <c r="J256" s="22">
        <v>9.0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908</v>
      </c>
      <c r="P256" t="s">
        <v>905</v>
      </c>
      <c r="Q256" t="s">
        <v>905</v>
      </c>
    </row>
    <row r="257" spans="1:18" customHeight="1" ht="58">
      <c r="A257" s="16"/>
      <c r="B257" s="18" t="s">
        <v>910</v>
      </c>
      <c r="C257" s="17" t="s">
        <v>911</v>
      </c>
      <c r="D257" s="17" t="s">
        <v>912</v>
      </c>
      <c r="E257" s="17"/>
      <c r="F257" s="19"/>
      <c r="G257" s="20">
        <v>1.0</v>
      </c>
      <c r="H257" s="21"/>
      <c r="I257" s="21">
        <v>151.0</v>
      </c>
      <c r="J257" s="22">
        <v>104.0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913</v>
      </c>
      <c r="P257" t="s">
        <v>909</v>
      </c>
      <c r="Q257" t="s">
        <v>909</v>
      </c>
    </row>
    <row r="258" spans="1:18" customHeight="1" ht="58">
      <c r="A258" s="16"/>
      <c r="B258" s="18" t="s">
        <v>915</v>
      </c>
      <c r="C258" s="17" t="s">
        <v>911</v>
      </c>
      <c r="D258" s="17" t="s">
        <v>29</v>
      </c>
      <c r="E258" s="17" t="s">
        <v>916</v>
      </c>
      <c r="F258" s="19"/>
      <c r="G258" s="20">
        <v>1.0</v>
      </c>
      <c r="H258" s="21"/>
      <c r="I258" s="21">
        <v>269.0</v>
      </c>
      <c r="J258" s="22">
        <v>216.0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917</v>
      </c>
      <c r="P258" t="s">
        <v>914</v>
      </c>
      <c r="Q258" t="s">
        <v>914</v>
      </c>
    </row>
    <row r="259" spans="1:18" customHeight="1" ht="58">
      <c r="A259" s="16"/>
      <c r="B259" s="18" t="s">
        <v>919</v>
      </c>
      <c r="C259" s="17" t="s">
        <v>920</v>
      </c>
      <c r="D259" s="17" t="s">
        <v>921</v>
      </c>
      <c r="E259" s="17" t="s">
        <v>922</v>
      </c>
      <c r="F259" s="19"/>
      <c r="G259" s="20">
        <v>1.0</v>
      </c>
      <c r="H259" s="21"/>
      <c r="I259" s="21">
        <v>128.0</v>
      </c>
      <c r="J259" s="22">
        <v>101.0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923</v>
      </c>
      <c r="P259" t="s">
        <v>918</v>
      </c>
      <c r="Q259" t="s">
        <v>918</v>
      </c>
    </row>
    <row r="260" spans="1:18" customHeight="1" ht="58">
      <c r="A260" s="16"/>
      <c r="B260" s="18" t="s">
        <v>919</v>
      </c>
      <c r="C260" s="17" t="s">
        <v>920</v>
      </c>
      <c r="D260" s="17" t="s">
        <v>925</v>
      </c>
      <c r="E260" s="17" t="s">
        <v>922</v>
      </c>
      <c r="F260" s="19"/>
      <c r="G260" s="20">
        <v>1.0</v>
      </c>
      <c r="H260" s="21"/>
      <c r="I260" s="21">
        <v>128.0</v>
      </c>
      <c r="J260" s="22">
        <v>502.0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926</v>
      </c>
      <c r="P260" t="s">
        <v>924</v>
      </c>
      <c r="Q260" t="s">
        <v>924</v>
      </c>
    </row>
    <row r="261" spans="1:18" customHeight="1" ht="24">
      <c r="A261" s="23" t="s">
        <v>927</v>
      </c>
      <c r="B261" s="24"/>
      <c r="C261" s="25"/>
      <c r="D261" s="25"/>
      <c r="E261" s="25"/>
      <c r="F261" s="26"/>
      <c r="G261" s="27"/>
      <c r="H261" s="28"/>
      <c r="I261" s="28"/>
      <c r="J261" s="29"/>
      <c r="K261" s="49"/>
      <c r="L261" s="28"/>
      <c r="M261" s="51"/>
      <c r="N261" t="str">
        <f>IF(K261&gt;0,COUNTIF($K$7:K261,"&gt;0"),"")</f>
      </c>
    </row>
    <row r="262" spans="1:18" customHeight="1" ht="58">
      <c r="A262" s="16"/>
      <c r="B262" s="18" t="s">
        <v>929</v>
      </c>
      <c r="C262" s="17" t="s">
        <v>930</v>
      </c>
      <c r="D262" s="17"/>
      <c r="E262" s="17"/>
      <c r="F262" s="19"/>
      <c r="G262" s="20">
        <v>1.0</v>
      </c>
      <c r="H262" s="21"/>
      <c r="I262" s="21">
        <v>693.0</v>
      </c>
      <c r="J262" s="22">
        <v>246.0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931</v>
      </c>
      <c r="P262" t="s">
        <v>928</v>
      </c>
      <c r="Q262" t="s">
        <v>928</v>
      </c>
    </row>
    <row r="263" spans="1:18" customHeight="1" ht="58">
      <c r="A263" s="16"/>
      <c r="B263" s="18" t="s">
        <v>933</v>
      </c>
      <c r="C263" s="17" t="s">
        <v>934</v>
      </c>
      <c r="D263" s="17"/>
      <c r="E263" s="17"/>
      <c r="F263" s="19"/>
      <c r="G263" s="20">
        <v>1.0</v>
      </c>
      <c r="H263" s="21"/>
      <c r="I263" s="21">
        <v>209.0</v>
      </c>
      <c r="J263" s="22">
        <v>280.0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935</v>
      </c>
      <c r="P263" t="s">
        <v>932</v>
      </c>
      <c r="Q263" t="s">
        <v>932</v>
      </c>
    </row>
    <row r="264" spans="1:18" customHeight="1" ht="58">
      <c r="A264" s="16"/>
      <c r="B264" s="18" t="s">
        <v>933</v>
      </c>
      <c r="C264" s="17" t="s">
        <v>937</v>
      </c>
      <c r="D264" s="17"/>
      <c r="E264" s="17"/>
      <c r="F264" s="19"/>
      <c r="G264" s="20">
        <v>1.0</v>
      </c>
      <c r="H264" s="21"/>
      <c r="I264" s="21">
        <v>209.0</v>
      </c>
      <c r="J264" s="22">
        <v>259.0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938</v>
      </c>
      <c r="P264" t="s">
        <v>936</v>
      </c>
      <c r="Q264" t="s">
        <v>936</v>
      </c>
    </row>
    <row r="265" spans="1:18" customHeight="1" ht="58">
      <c r="A265" s="16"/>
      <c r="B265" s="18" t="s">
        <v>940</v>
      </c>
      <c r="C265" s="17" t="s">
        <v>941</v>
      </c>
      <c r="D265" s="17"/>
      <c r="E265" s="17"/>
      <c r="F265" s="19"/>
      <c r="G265" s="20">
        <v>1.0</v>
      </c>
      <c r="H265" s="21"/>
      <c r="I265" s="21">
        <v>429.0</v>
      </c>
      <c r="J265" s="22">
        <v>331.0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942</v>
      </c>
      <c r="P265" t="s">
        <v>939</v>
      </c>
      <c r="Q265" t="s">
        <v>939</v>
      </c>
    </row>
    <row r="266" spans="1:18" customHeight="1" ht="58">
      <c r="A266" s="16"/>
      <c r="B266" s="18" t="s">
        <v>944</v>
      </c>
      <c r="C266" s="17" t="s">
        <v>945</v>
      </c>
      <c r="D266" s="17"/>
      <c r="E266" s="17"/>
      <c r="F266" s="19"/>
      <c r="G266" s="20">
        <v>1.0</v>
      </c>
      <c r="H266" s="21"/>
      <c r="I266" s="21">
        <v>440.0</v>
      </c>
      <c r="J266" s="22">
        <v>306.0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946</v>
      </c>
      <c r="P266" t="s">
        <v>943</v>
      </c>
      <c r="Q266" t="s">
        <v>943</v>
      </c>
    </row>
    <row r="267" spans="1:18" customHeight="1" ht="58">
      <c r="A267" s="16"/>
      <c r="B267" s="18" t="s">
        <v>948</v>
      </c>
      <c r="C267" s="17" t="s">
        <v>949</v>
      </c>
      <c r="D267" s="17" t="s">
        <v>950</v>
      </c>
      <c r="E267" s="17" t="s">
        <v>951</v>
      </c>
      <c r="F267" s="19"/>
      <c r="G267" s="20">
        <v>1.0</v>
      </c>
      <c r="H267" s="21"/>
      <c r="I267" s="21">
        <v>740.0</v>
      </c>
      <c r="J267" s="22">
        <v>496.0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952</v>
      </c>
      <c r="P267" t="s">
        <v>947</v>
      </c>
      <c r="Q267" t="s">
        <v>947</v>
      </c>
    </row>
    <row r="268" spans="1:18" customHeight="1" ht="58">
      <c r="A268" s="16"/>
      <c r="B268" s="18" t="s">
        <v>954</v>
      </c>
      <c r="C268" s="17" t="s">
        <v>955</v>
      </c>
      <c r="D268" s="17"/>
      <c r="E268" s="17"/>
      <c r="F268" s="19"/>
      <c r="G268" s="20">
        <v>1.0</v>
      </c>
      <c r="H268" s="21"/>
      <c r="I268" s="21">
        <v>478.0</v>
      </c>
      <c r="J268" s="22">
        <v>190.0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956</v>
      </c>
      <c r="P268" t="s">
        <v>953</v>
      </c>
      <c r="Q268" t="s">
        <v>953</v>
      </c>
    </row>
    <row r="269" spans="1:18" customHeight="1" ht="58">
      <c r="A269" s="16"/>
      <c r="B269" s="18" t="s">
        <v>954</v>
      </c>
      <c r="C269" s="17" t="s">
        <v>958</v>
      </c>
      <c r="D269" s="17"/>
      <c r="E269" s="17"/>
      <c r="F269" s="19"/>
      <c r="G269" s="20">
        <v>1.0</v>
      </c>
      <c r="H269" s="21"/>
      <c r="I269" s="21">
        <v>439.0</v>
      </c>
      <c r="J269" s="22">
        <v>186.0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959</v>
      </c>
      <c r="P269" t="s">
        <v>957</v>
      </c>
      <c r="Q269" t="s">
        <v>957</v>
      </c>
    </row>
    <row r="270" spans="1:18" customHeight="1" ht="58">
      <c r="A270" s="16"/>
      <c r="B270" s="18" t="s">
        <v>954</v>
      </c>
      <c r="C270" s="17" t="s">
        <v>961</v>
      </c>
      <c r="D270" s="17"/>
      <c r="E270" s="17"/>
      <c r="F270" s="19"/>
      <c r="G270" s="20">
        <v>1.0</v>
      </c>
      <c r="H270" s="21"/>
      <c r="I270" s="21">
        <v>439.0</v>
      </c>
      <c r="J270" s="22">
        <v>181.0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962</v>
      </c>
      <c r="P270" t="s">
        <v>960</v>
      </c>
      <c r="Q270" t="s">
        <v>960</v>
      </c>
    </row>
    <row r="271" spans="1:18" customHeight="1" ht="58">
      <c r="A271" s="16"/>
      <c r="B271" s="18" t="s">
        <v>964</v>
      </c>
      <c r="C271" s="17" t="s">
        <v>965</v>
      </c>
      <c r="D271" s="17" t="s">
        <v>29</v>
      </c>
      <c r="E271" s="17" t="s">
        <v>966</v>
      </c>
      <c r="F271" s="19"/>
      <c r="G271" s="20">
        <v>1.0</v>
      </c>
      <c r="H271" s="21"/>
      <c r="I271" s="21">
        <v>93.0</v>
      </c>
      <c r="J271" s="22">
        <v>5.0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967</v>
      </c>
      <c r="P271" t="s">
        <v>963</v>
      </c>
      <c r="Q271" t="s">
        <v>963</v>
      </c>
    </row>
    <row r="272" spans="1:18" customHeight="1" ht="58">
      <c r="A272" s="16"/>
      <c r="B272" s="18" t="s">
        <v>969</v>
      </c>
      <c r="C272" s="17" t="s">
        <v>970</v>
      </c>
      <c r="D272" s="17" t="s">
        <v>971</v>
      </c>
      <c r="E272" s="17" t="s">
        <v>972</v>
      </c>
      <c r="F272" s="19"/>
      <c r="G272" s="20">
        <v>1.0</v>
      </c>
      <c r="H272" s="21"/>
      <c r="I272" s="21">
        <v>110.0</v>
      </c>
      <c r="J272" s="22">
        <v>703.0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973</v>
      </c>
      <c r="P272" t="s">
        <v>968</v>
      </c>
      <c r="Q272" t="s">
        <v>968</v>
      </c>
    </row>
    <row r="273" spans="1:18" customHeight="1" ht="58">
      <c r="A273" s="16"/>
      <c r="B273" s="18" t="s">
        <v>975</v>
      </c>
      <c r="C273" s="17" t="s">
        <v>970</v>
      </c>
      <c r="D273" s="17" t="s">
        <v>976</v>
      </c>
      <c r="E273" s="17" t="s">
        <v>377</v>
      </c>
      <c r="F273" s="19"/>
      <c r="G273" s="20">
        <v>1.0</v>
      </c>
      <c r="H273" s="21"/>
      <c r="I273" s="21">
        <v>88.0</v>
      </c>
      <c r="J273" s="22">
        <v>24.0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977</v>
      </c>
      <c r="P273" t="s">
        <v>974</v>
      </c>
      <c r="Q273" t="s">
        <v>974</v>
      </c>
    </row>
    <row r="274" spans="1:18" customHeight="1" ht="58">
      <c r="A274" s="16"/>
      <c r="B274" s="18" t="s">
        <v>979</v>
      </c>
      <c r="C274" s="17" t="s">
        <v>970</v>
      </c>
      <c r="D274" s="17" t="s">
        <v>980</v>
      </c>
      <c r="E274" s="17" t="s">
        <v>981</v>
      </c>
      <c r="F274" s="19"/>
      <c r="G274" s="20">
        <v>1.0</v>
      </c>
      <c r="H274" s="21"/>
      <c r="I274" s="21">
        <v>319.0</v>
      </c>
      <c r="J274" s="22">
        <v>326.0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982</v>
      </c>
      <c r="P274" t="s">
        <v>978</v>
      </c>
      <c r="Q274" t="s">
        <v>978</v>
      </c>
    </row>
    <row r="275" spans="1:18" customHeight="1" ht="58">
      <c r="A275" s="16"/>
      <c r="B275" s="18" t="s">
        <v>984</v>
      </c>
      <c r="C275" s="17" t="s">
        <v>985</v>
      </c>
      <c r="D275" s="17" t="s">
        <v>986</v>
      </c>
      <c r="E275" s="17" t="s">
        <v>987</v>
      </c>
      <c r="F275" s="19"/>
      <c r="G275" s="20">
        <v>1.0</v>
      </c>
      <c r="H275" s="21"/>
      <c r="I275" s="21">
        <v>45.0</v>
      </c>
      <c r="J275" s="22">
        <v>2499.0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988</v>
      </c>
      <c r="P275" t="s">
        <v>983</v>
      </c>
      <c r="Q275" t="s">
        <v>983</v>
      </c>
    </row>
    <row r="276" spans="1:18" customHeight="1" ht="58">
      <c r="A276" s="16"/>
      <c r="B276" s="18" t="s">
        <v>984</v>
      </c>
      <c r="C276" s="17" t="s">
        <v>985</v>
      </c>
      <c r="D276" s="17" t="s">
        <v>990</v>
      </c>
      <c r="E276" s="17" t="s">
        <v>991</v>
      </c>
      <c r="F276" s="19"/>
      <c r="G276" s="20">
        <v>1.0</v>
      </c>
      <c r="H276" s="21"/>
      <c r="I276" s="21">
        <v>55.0</v>
      </c>
      <c r="J276" s="22">
        <v>2875.0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992</v>
      </c>
      <c r="P276" t="s">
        <v>989</v>
      </c>
      <c r="Q276" t="s">
        <v>989</v>
      </c>
    </row>
    <row r="277" spans="1:18" customHeight="1" ht="58">
      <c r="A277" s="16"/>
      <c r="B277" s="18" t="s">
        <v>984</v>
      </c>
      <c r="C277" s="17" t="s">
        <v>985</v>
      </c>
      <c r="D277" s="17" t="s">
        <v>994</v>
      </c>
      <c r="E277" s="17" t="s">
        <v>995</v>
      </c>
      <c r="F277" s="19"/>
      <c r="G277" s="20">
        <v>1.0</v>
      </c>
      <c r="H277" s="21"/>
      <c r="I277" s="21">
        <v>70.0</v>
      </c>
      <c r="J277" s="22">
        <v>3231.0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996</v>
      </c>
      <c r="P277" t="s">
        <v>993</v>
      </c>
      <c r="Q277" t="s">
        <v>993</v>
      </c>
    </row>
    <row r="278" spans="1:18" customHeight="1" ht="58">
      <c r="A278" s="16"/>
      <c r="B278" s="18" t="s">
        <v>984</v>
      </c>
      <c r="C278" s="17" t="s">
        <v>985</v>
      </c>
      <c r="D278" s="17" t="s">
        <v>998</v>
      </c>
      <c r="E278" s="17" t="s">
        <v>999</v>
      </c>
      <c r="F278" s="19"/>
      <c r="G278" s="20">
        <v>1.0</v>
      </c>
      <c r="H278" s="21"/>
      <c r="I278" s="21">
        <v>70.0</v>
      </c>
      <c r="J278" s="22">
        <v>4749.0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1000</v>
      </c>
      <c r="P278" t="s">
        <v>997</v>
      </c>
      <c r="Q278" t="s">
        <v>997</v>
      </c>
    </row>
    <row r="279" spans="1:18" customHeight="1" ht="58">
      <c r="A279" s="16"/>
      <c r="B279" s="18" t="s">
        <v>984</v>
      </c>
      <c r="C279" s="17" t="s">
        <v>985</v>
      </c>
      <c r="D279" s="17" t="s">
        <v>1002</v>
      </c>
      <c r="E279" s="17" t="s">
        <v>1003</v>
      </c>
      <c r="F279" s="19"/>
      <c r="G279" s="20">
        <v>1.0</v>
      </c>
      <c r="H279" s="21"/>
      <c r="I279" s="21">
        <v>72.0</v>
      </c>
      <c r="J279" s="22">
        <v>2577.0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1004</v>
      </c>
      <c r="P279" t="s">
        <v>1001</v>
      </c>
      <c r="Q279" t="s">
        <v>1001</v>
      </c>
    </row>
    <row r="280" spans="1:18" customHeight="1" ht="58">
      <c r="A280" s="16"/>
      <c r="B280" s="18" t="s">
        <v>984</v>
      </c>
      <c r="C280" s="17" t="s">
        <v>985</v>
      </c>
      <c r="D280" s="17" t="s">
        <v>1006</v>
      </c>
      <c r="E280" s="17" t="s">
        <v>1007</v>
      </c>
      <c r="F280" s="19"/>
      <c r="G280" s="20">
        <v>1.0</v>
      </c>
      <c r="H280" s="21"/>
      <c r="I280" s="21">
        <v>70.0</v>
      </c>
      <c r="J280" s="22">
        <v>3203.0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1008</v>
      </c>
      <c r="P280" t="s">
        <v>1005</v>
      </c>
      <c r="Q280" t="s">
        <v>1005</v>
      </c>
    </row>
    <row r="281" spans="1:18" customHeight="1" ht="58">
      <c r="A281" s="16"/>
      <c r="B281" s="18" t="s">
        <v>984</v>
      </c>
      <c r="C281" s="17" t="s">
        <v>985</v>
      </c>
      <c r="D281" s="17" t="s">
        <v>1010</v>
      </c>
      <c r="E281" s="17" t="s">
        <v>1011</v>
      </c>
      <c r="F281" s="19"/>
      <c r="G281" s="20">
        <v>1.0</v>
      </c>
      <c r="H281" s="21"/>
      <c r="I281" s="21">
        <v>46.0</v>
      </c>
      <c r="J281" s="22">
        <v>3115.0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1012</v>
      </c>
      <c r="P281" t="s">
        <v>1009</v>
      </c>
      <c r="Q281" t="s">
        <v>1009</v>
      </c>
    </row>
    <row r="282" spans="1:18" customHeight="1" ht="58">
      <c r="A282" s="16"/>
      <c r="B282" s="18" t="s">
        <v>984</v>
      </c>
      <c r="C282" s="17" t="s">
        <v>985</v>
      </c>
      <c r="D282" s="17" t="s">
        <v>1014</v>
      </c>
      <c r="E282" s="17" t="s">
        <v>1011</v>
      </c>
      <c r="F282" s="19"/>
      <c r="G282" s="20">
        <v>1.0</v>
      </c>
      <c r="H282" s="21"/>
      <c r="I282" s="21">
        <v>76.0</v>
      </c>
      <c r="J282" s="22">
        <v>2925.0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1015</v>
      </c>
      <c r="P282" t="s">
        <v>1013</v>
      </c>
      <c r="Q282" t="s">
        <v>1013</v>
      </c>
    </row>
    <row r="283" spans="1:18" customHeight="1" ht="58">
      <c r="A283" s="16"/>
      <c r="B283" s="18" t="s">
        <v>984</v>
      </c>
      <c r="C283" s="17" t="s">
        <v>985</v>
      </c>
      <c r="D283" s="17" t="s">
        <v>1017</v>
      </c>
      <c r="E283" s="17" t="s">
        <v>1018</v>
      </c>
      <c r="F283" s="19"/>
      <c r="G283" s="20">
        <v>1.0</v>
      </c>
      <c r="H283" s="21"/>
      <c r="I283" s="21">
        <v>76.0</v>
      </c>
      <c r="J283" s="22">
        <v>4061.0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1019</v>
      </c>
      <c r="P283" t="s">
        <v>1016</v>
      </c>
      <c r="Q283" t="s">
        <v>1016</v>
      </c>
    </row>
    <row r="284" spans="1:18" customHeight="1" ht="58">
      <c r="A284" s="16"/>
      <c r="B284" s="18" t="s">
        <v>984</v>
      </c>
      <c r="C284" s="17" t="s">
        <v>985</v>
      </c>
      <c r="D284" s="17" t="s">
        <v>1021</v>
      </c>
      <c r="E284" s="17" t="s">
        <v>1022</v>
      </c>
      <c r="F284" s="19"/>
      <c r="G284" s="20">
        <v>1.0</v>
      </c>
      <c r="H284" s="21"/>
      <c r="I284" s="21">
        <v>100.0</v>
      </c>
      <c r="J284" s="22">
        <v>991.0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1023</v>
      </c>
      <c r="P284" t="s">
        <v>1020</v>
      </c>
      <c r="Q284" t="s">
        <v>1020</v>
      </c>
    </row>
    <row r="285" spans="1:18" customHeight="1" ht="58">
      <c r="A285" s="16"/>
      <c r="B285" s="18" t="s">
        <v>984</v>
      </c>
      <c r="C285" s="17" t="s">
        <v>985</v>
      </c>
      <c r="D285" s="17" t="s">
        <v>1025</v>
      </c>
      <c r="E285" s="17" t="s">
        <v>1026</v>
      </c>
      <c r="F285" s="19"/>
      <c r="G285" s="20">
        <v>1.0</v>
      </c>
      <c r="H285" s="21"/>
      <c r="I285" s="21">
        <v>122.0</v>
      </c>
      <c r="J285" s="22">
        <v>1061.0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1027</v>
      </c>
      <c r="P285" t="s">
        <v>1024</v>
      </c>
      <c r="Q285" t="s">
        <v>1024</v>
      </c>
    </row>
    <row r="286" spans="1:18" customHeight="1" ht="58">
      <c r="A286" s="16"/>
      <c r="B286" s="18" t="s">
        <v>1029</v>
      </c>
      <c r="C286" s="17" t="s">
        <v>1030</v>
      </c>
      <c r="D286" s="17" t="s">
        <v>1031</v>
      </c>
      <c r="E286" s="17"/>
      <c r="F286" s="19"/>
      <c r="G286" s="20">
        <v>1.0</v>
      </c>
      <c r="H286" s="21"/>
      <c r="I286" s="21">
        <v>128.0</v>
      </c>
      <c r="J286" s="22">
        <v>1.0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1032</v>
      </c>
      <c r="P286" t="s">
        <v>1028</v>
      </c>
      <c r="Q286" t="s">
        <v>1028</v>
      </c>
    </row>
    <row r="287" spans="1:18" customHeight="1" ht="58">
      <c r="A287" s="16"/>
      <c r="B287" s="18" t="s">
        <v>1034</v>
      </c>
      <c r="C287" s="17" t="s">
        <v>1035</v>
      </c>
      <c r="D287" s="17" t="s">
        <v>1036</v>
      </c>
      <c r="E287" s="17" t="s">
        <v>1037</v>
      </c>
      <c r="F287" s="19"/>
      <c r="G287" s="20">
        <v>1.0</v>
      </c>
      <c r="H287" s="21"/>
      <c r="I287" s="21">
        <v>4015.0</v>
      </c>
      <c r="J287" s="22">
        <v>1.0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1038</v>
      </c>
      <c r="P287" t="s">
        <v>1033</v>
      </c>
      <c r="Q287" t="s">
        <v>1033</v>
      </c>
    </row>
    <row r="288" spans="1:18" customHeight="1" ht="58">
      <c r="A288" s="16"/>
      <c r="B288" s="18" t="s">
        <v>1040</v>
      </c>
      <c r="C288" s="17" t="s">
        <v>1035</v>
      </c>
      <c r="D288" s="17" t="s">
        <v>1036</v>
      </c>
      <c r="E288" s="17" t="s">
        <v>1041</v>
      </c>
      <c r="F288" s="19"/>
      <c r="G288" s="20">
        <v>1.0</v>
      </c>
      <c r="H288" s="21"/>
      <c r="I288" s="21">
        <v>2051.0</v>
      </c>
      <c r="J288" s="22">
        <v>1.0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1042</v>
      </c>
      <c r="P288" t="s">
        <v>1039</v>
      </c>
      <c r="Q288" t="s">
        <v>1039</v>
      </c>
    </row>
    <row r="289" spans="1:18" customHeight="1" ht="58">
      <c r="A289" s="16"/>
      <c r="B289" s="18" t="s">
        <v>1044</v>
      </c>
      <c r="C289" s="17" t="s">
        <v>1035</v>
      </c>
      <c r="D289" s="17" t="s">
        <v>1036</v>
      </c>
      <c r="E289" s="17" t="s">
        <v>1045</v>
      </c>
      <c r="F289" s="19"/>
      <c r="G289" s="20">
        <v>1.0</v>
      </c>
      <c r="H289" s="21"/>
      <c r="I289" s="21">
        <v>2876.0</v>
      </c>
      <c r="J289" s="22">
        <v>1.0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1046</v>
      </c>
      <c r="P289" t="s">
        <v>1043</v>
      </c>
      <c r="Q289" t="s">
        <v>1043</v>
      </c>
    </row>
    <row r="290" spans="1:18" customHeight="1" ht="58">
      <c r="A290" s="16"/>
      <c r="B290" s="18" t="s">
        <v>1048</v>
      </c>
      <c r="C290" s="17" t="s">
        <v>1035</v>
      </c>
      <c r="D290" s="17" t="s">
        <v>1036</v>
      </c>
      <c r="E290" s="17" t="s">
        <v>1049</v>
      </c>
      <c r="F290" s="19"/>
      <c r="G290" s="20">
        <v>1.0</v>
      </c>
      <c r="H290" s="21"/>
      <c r="I290" s="21">
        <v>1809.0</v>
      </c>
      <c r="J290" s="22">
        <v>1.0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1050</v>
      </c>
      <c r="P290" t="s">
        <v>1047</v>
      </c>
      <c r="Q290" t="s">
        <v>1047</v>
      </c>
    </row>
    <row r="291" spans="1:18" customHeight="1" ht="58">
      <c r="A291" s="16"/>
      <c r="B291" s="18" t="s">
        <v>1052</v>
      </c>
      <c r="C291" s="17" t="s">
        <v>1053</v>
      </c>
      <c r="D291" s="17"/>
      <c r="E291" s="17" t="s">
        <v>951</v>
      </c>
      <c r="F291" s="19"/>
      <c r="G291" s="20">
        <v>1.0</v>
      </c>
      <c r="H291" s="21"/>
      <c r="I291" s="21">
        <v>550.0</v>
      </c>
      <c r="J291" s="22">
        <v>497.0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1054</v>
      </c>
      <c r="P291" t="s">
        <v>1051</v>
      </c>
      <c r="Q291" t="s">
        <v>1051</v>
      </c>
    </row>
    <row r="292" spans="1:18" customHeight="1" ht="58">
      <c r="A292" s="16"/>
      <c r="B292" s="18" t="s">
        <v>1056</v>
      </c>
      <c r="C292" s="17" t="s">
        <v>1057</v>
      </c>
      <c r="D292" s="17" t="s">
        <v>1058</v>
      </c>
      <c r="E292" s="17" t="s">
        <v>1059</v>
      </c>
      <c r="F292" s="19"/>
      <c r="G292" s="20">
        <v>1.0</v>
      </c>
      <c r="H292" s="21"/>
      <c r="I292" s="21">
        <v>14242.0</v>
      </c>
      <c r="J292" s="22">
        <v>3.0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1060</v>
      </c>
      <c r="P292" t="s">
        <v>1055</v>
      </c>
      <c r="Q292" t="s">
        <v>1055</v>
      </c>
    </row>
    <row r="293" spans="1:18" customHeight="1" ht="58">
      <c r="A293" s="16"/>
      <c r="B293" s="18" t="s">
        <v>1062</v>
      </c>
      <c r="C293" s="17" t="s">
        <v>1057</v>
      </c>
      <c r="D293" s="17" t="s">
        <v>1063</v>
      </c>
      <c r="E293" s="17" t="s">
        <v>1064</v>
      </c>
      <c r="F293" s="19"/>
      <c r="G293" s="20">
        <v>1.0</v>
      </c>
      <c r="H293" s="21"/>
      <c r="I293" s="21">
        <v>7520.0</v>
      </c>
      <c r="J293" s="22">
        <v>4.0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1065</v>
      </c>
      <c r="P293" t="s">
        <v>1061</v>
      </c>
      <c r="Q293" t="s">
        <v>1061</v>
      </c>
    </row>
    <row r="294" spans="1:18" customHeight="1" ht="58">
      <c r="A294" s="16"/>
      <c r="B294" s="18" t="s">
        <v>1067</v>
      </c>
      <c r="C294" s="17" t="s">
        <v>1057</v>
      </c>
      <c r="D294" s="17" t="s">
        <v>1063</v>
      </c>
      <c r="E294" s="17" t="s">
        <v>1068</v>
      </c>
      <c r="F294" s="19"/>
      <c r="G294" s="20">
        <v>1.0</v>
      </c>
      <c r="H294" s="21"/>
      <c r="I294" s="21">
        <v>11781.0</v>
      </c>
      <c r="J294" s="22">
        <v>7.0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1069</v>
      </c>
      <c r="P294" t="s">
        <v>1066</v>
      </c>
      <c r="Q294" t="s">
        <v>1066</v>
      </c>
    </row>
    <row r="295" spans="1:18" customHeight="1" ht="58">
      <c r="A295" s="16"/>
      <c r="B295" s="18" t="s">
        <v>1071</v>
      </c>
      <c r="C295" s="17" t="s">
        <v>1057</v>
      </c>
      <c r="D295" s="17" t="s">
        <v>1072</v>
      </c>
      <c r="E295" s="17" t="s">
        <v>1073</v>
      </c>
      <c r="F295" s="19"/>
      <c r="G295" s="20">
        <v>1.0</v>
      </c>
      <c r="H295" s="21"/>
      <c r="I295" s="21">
        <v>14831.0</v>
      </c>
      <c r="J295" s="22">
        <v>3.0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1074</v>
      </c>
      <c r="P295" t="s">
        <v>1070</v>
      </c>
      <c r="Q295" t="s">
        <v>1070</v>
      </c>
    </row>
    <row r="296" spans="1:18" customHeight="1" ht="58">
      <c r="A296" s="16"/>
      <c r="B296" s="18" t="s">
        <v>1076</v>
      </c>
      <c r="C296" s="17" t="s">
        <v>1057</v>
      </c>
      <c r="D296" s="17" t="s">
        <v>1063</v>
      </c>
      <c r="E296" s="17" t="s">
        <v>1077</v>
      </c>
      <c r="F296" s="19"/>
      <c r="G296" s="20">
        <v>1.0</v>
      </c>
      <c r="H296" s="21"/>
      <c r="I296" s="21">
        <v>6538.0</v>
      </c>
      <c r="J296" s="22">
        <v>1.0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1078</v>
      </c>
      <c r="P296" t="s">
        <v>1075</v>
      </c>
      <c r="Q296" t="s">
        <v>1075</v>
      </c>
    </row>
    <row r="297" spans="1:18" customHeight="1" ht="58">
      <c r="A297" s="16"/>
      <c r="B297" s="18" t="s">
        <v>1080</v>
      </c>
      <c r="C297" s="17" t="s">
        <v>1057</v>
      </c>
      <c r="D297" s="17" t="s">
        <v>1063</v>
      </c>
      <c r="E297" s="17" t="s">
        <v>1081</v>
      </c>
      <c r="F297" s="19"/>
      <c r="G297" s="20">
        <v>1.0</v>
      </c>
      <c r="H297" s="21"/>
      <c r="I297" s="21">
        <v>10014.0</v>
      </c>
      <c r="J297" s="22">
        <v>1.0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1082</v>
      </c>
      <c r="P297" t="s">
        <v>1079</v>
      </c>
      <c r="Q297" t="s">
        <v>1079</v>
      </c>
    </row>
    <row r="298" spans="1:18" customHeight="1" ht="58">
      <c r="A298" s="16"/>
      <c r="B298" s="18" t="s">
        <v>1084</v>
      </c>
      <c r="C298" s="17" t="s">
        <v>1057</v>
      </c>
      <c r="D298" s="17" t="s">
        <v>1085</v>
      </c>
      <c r="E298" s="17" t="s">
        <v>1086</v>
      </c>
      <c r="F298" s="19"/>
      <c r="G298" s="20">
        <v>1.0</v>
      </c>
      <c r="H298" s="21"/>
      <c r="I298" s="21">
        <v>11885.0</v>
      </c>
      <c r="J298" s="22">
        <v>2.0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1087</v>
      </c>
      <c r="P298" t="s">
        <v>1083</v>
      </c>
      <c r="Q298" t="s">
        <v>1083</v>
      </c>
    </row>
    <row r="299" spans="1:18" customHeight="1" ht="58">
      <c r="A299" s="16"/>
      <c r="B299" s="18" t="s">
        <v>1089</v>
      </c>
      <c r="C299" s="17" t="s">
        <v>1057</v>
      </c>
      <c r="D299" s="17" t="s">
        <v>1085</v>
      </c>
      <c r="E299" s="17" t="s">
        <v>1090</v>
      </c>
      <c r="F299" s="19"/>
      <c r="G299" s="20">
        <v>1.0</v>
      </c>
      <c r="H299" s="21"/>
      <c r="I299" s="21">
        <v>14530.0</v>
      </c>
      <c r="J299" s="22">
        <v>1.0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1091</v>
      </c>
      <c r="P299" t="s">
        <v>1088</v>
      </c>
      <c r="Q299" t="s">
        <v>1088</v>
      </c>
    </row>
    <row r="300" spans="1:18" customHeight="1" ht="58">
      <c r="A300" s="16"/>
      <c r="B300" s="18" t="s">
        <v>1093</v>
      </c>
      <c r="C300" s="17" t="s">
        <v>1057</v>
      </c>
      <c r="D300" s="17"/>
      <c r="E300" s="17" t="s">
        <v>1094</v>
      </c>
      <c r="F300" s="19"/>
      <c r="G300" s="20">
        <v>1.0</v>
      </c>
      <c r="H300" s="21"/>
      <c r="I300" s="21">
        <v>14288.0</v>
      </c>
      <c r="J300" s="22">
        <v>4.0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1095</v>
      </c>
      <c r="P300" t="s">
        <v>1092</v>
      </c>
      <c r="Q300" t="s">
        <v>1092</v>
      </c>
    </row>
    <row r="301" spans="1:18" customHeight="1" ht="58">
      <c r="A301" s="16"/>
      <c r="B301" s="18" t="s">
        <v>1097</v>
      </c>
      <c r="C301" s="17" t="s">
        <v>1057</v>
      </c>
      <c r="D301" s="17"/>
      <c r="E301" s="17" t="s">
        <v>1098</v>
      </c>
      <c r="F301" s="19"/>
      <c r="G301" s="20">
        <v>1.0</v>
      </c>
      <c r="H301" s="21"/>
      <c r="I301" s="21">
        <v>23955.0</v>
      </c>
      <c r="J301" s="22">
        <v>3.0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1099</v>
      </c>
      <c r="P301" t="s">
        <v>1096</v>
      </c>
      <c r="Q301" t="s">
        <v>1096</v>
      </c>
    </row>
    <row r="302" spans="1:18" customHeight="1" ht="58">
      <c r="A302" s="16"/>
      <c r="B302" s="18" t="s">
        <v>1101</v>
      </c>
      <c r="C302" s="17" t="s">
        <v>1057</v>
      </c>
      <c r="D302" s="17"/>
      <c r="E302" s="17" t="s">
        <v>1102</v>
      </c>
      <c r="F302" s="19"/>
      <c r="G302" s="20">
        <v>1.0</v>
      </c>
      <c r="H302" s="21"/>
      <c r="I302" s="21">
        <v>9922.0</v>
      </c>
      <c r="J302" s="22">
        <v>2.0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1103</v>
      </c>
      <c r="P302" t="s">
        <v>1100</v>
      </c>
      <c r="Q302" t="s">
        <v>1100</v>
      </c>
    </row>
    <row r="303" spans="1:18" customHeight="1" ht="58">
      <c r="A303" s="16"/>
      <c r="B303" s="18" t="s">
        <v>1105</v>
      </c>
      <c r="C303" s="17" t="s">
        <v>1057</v>
      </c>
      <c r="D303" s="17"/>
      <c r="E303" s="17" t="s">
        <v>1106</v>
      </c>
      <c r="F303" s="19"/>
      <c r="G303" s="20">
        <v>1.0</v>
      </c>
      <c r="H303" s="21"/>
      <c r="I303" s="21">
        <v>14045.0</v>
      </c>
      <c r="J303" s="22">
        <v>2.0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1107</v>
      </c>
      <c r="P303" t="s">
        <v>1104</v>
      </c>
      <c r="Q303" t="s">
        <v>1104</v>
      </c>
    </row>
    <row r="304" spans="1:18" customHeight="1" ht="58">
      <c r="A304" s="16"/>
      <c r="B304" s="18" t="s">
        <v>1109</v>
      </c>
      <c r="C304" s="17" t="s">
        <v>1110</v>
      </c>
      <c r="D304" s="17" t="s">
        <v>1111</v>
      </c>
      <c r="E304" s="17" t="s">
        <v>1112</v>
      </c>
      <c r="F304" s="19"/>
      <c r="G304" s="20">
        <v>1.0</v>
      </c>
      <c r="H304" s="21"/>
      <c r="I304" s="21">
        <v>5221.0</v>
      </c>
      <c r="J304" s="22">
        <v>1.0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1113</v>
      </c>
      <c r="P304" t="s">
        <v>1108</v>
      </c>
      <c r="Q304" t="s">
        <v>1108</v>
      </c>
    </row>
    <row r="305" spans="1:18" customHeight="1" ht="58">
      <c r="A305" s="16"/>
      <c r="B305" s="18" t="s">
        <v>1115</v>
      </c>
      <c r="C305" s="17" t="s">
        <v>1110</v>
      </c>
      <c r="D305" s="17" t="s">
        <v>1116</v>
      </c>
      <c r="E305" s="17" t="s">
        <v>1117</v>
      </c>
      <c r="F305" s="19"/>
      <c r="G305" s="20">
        <v>1.0</v>
      </c>
      <c r="H305" s="21"/>
      <c r="I305" s="21">
        <v>7392.0</v>
      </c>
      <c r="J305" s="22">
        <v>1.0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1118</v>
      </c>
      <c r="P305" t="s">
        <v>1114</v>
      </c>
      <c r="Q305" t="s">
        <v>1114</v>
      </c>
    </row>
    <row r="306" spans="1:18" customHeight="1" ht="58">
      <c r="A306" s="16"/>
      <c r="B306" s="18" t="s">
        <v>1120</v>
      </c>
      <c r="C306" s="17" t="s">
        <v>1110</v>
      </c>
      <c r="D306" s="17" t="s">
        <v>1121</v>
      </c>
      <c r="E306" s="17" t="s">
        <v>1122</v>
      </c>
      <c r="F306" s="19"/>
      <c r="G306" s="20">
        <v>1.0</v>
      </c>
      <c r="H306" s="21"/>
      <c r="I306" s="21">
        <v>11146.0</v>
      </c>
      <c r="J306" s="22">
        <v>1.0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1123</v>
      </c>
      <c r="P306" t="s">
        <v>1119</v>
      </c>
      <c r="Q306" t="s">
        <v>1119</v>
      </c>
    </row>
    <row r="307" spans="1:18" customHeight="1" ht="58">
      <c r="A307" s="16"/>
      <c r="B307" s="18" t="s">
        <v>1125</v>
      </c>
      <c r="C307" s="17" t="s">
        <v>1126</v>
      </c>
      <c r="D307" s="17" t="s">
        <v>1127</v>
      </c>
      <c r="E307" s="17" t="s">
        <v>1128</v>
      </c>
      <c r="F307" s="19"/>
      <c r="G307" s="20">
        <v>1.0</v>
      </c>
      <c r="H307" s="21"/>
      <c r="I307" s="21">
        <v>647.0</v>
      </c>
      <c r="J307" s="22">
        <v>1.0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1129</v>
      </c>
      <c r="P307" t="s">
        <v>1124</v>
      </c>
      <c r="Q307" t="s">
        <v>1124</v>
      </c>
    </row>
    <row r="308" spans="1:18" customHeight="1" ht="58">
      <c r="A308" s="16"/>
      <c r="B308" s="18" t="s">
        <v>1131</v>
      </c>
      <c r="C308" s="17" t="s">
        <v>1126</v>
      </c>
      <c r="D308" s="17" t="s">
        <v>1132</v>
      </c>
      <c r="E308" s="17" t="s">
        <v>1112</v>
      </c>
      <c r="F308" s="19"/>
      <c r="G308" s="20">
        <v>1.0</v>
      </c>
      <c r="H308" s="21"/>
      <c r="I308" s="21">
        <v>1127.0</v>
      </c>
      <c r="J308" s="22">
        <v>5.0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1133</v>
      </c>
      <c r="P308" t="s">
        <v>1130</v>
      </c>
      <c r="Q308" t="s">
        <v>1130</v>
      </c>
    </row>
    <row r="309" spans="1:18" customHeight="1" ht="58">
      <c r="A309" s="16"/>
      <c r="B309" s="18" t="s">
        <v>1135</v>
      </c>
      <c r="C309" s="17" t="s">
        <v>1126</v>
      </c>
      <c r="D309" s="17" t="s">
        <v>1136</v>
      </c>
      <c r="E309" s="17" t="s">
        <v>1117</v>
      </c>
      <c r="F309" s="19"/>
      <c r="G309" s="20">
        <v>1.0</v>
      </c>
      <c r="H309" s="21"/>
      <c r="I309" s="21">
        <v>1785.0</v>
      </c>
      <c r="J309" s="22">
        <v>4.0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1137</v>
      </c>
      <c r="P309" t="s">
        <v>1134</v>
      </c>
      <c r="Q309" t="s">
        <v>1134</v>
      </c>
    </row>
    <row r="310" spans="1:18" customHeight="1" ht="58">
      <c r="A310" s="16"/>
      <c r="B310" s="18" t="s">
        <v>1139</v>
      </c>
      <c r="C310" s="17" t="s">
        <v>1126</v>
      </c>
      <c r="D310" s="17" t="s">
        <v>1140</v>
      </c>
      <c r="E310" s="17" t="s">
        <v>1122</v>
      </c>
      <c r="F310" s="19"/>
      <c r="G310" s="20">
        <v>1.0</v>
      </c>
      <c r="H310" s="21"/>
      <c r="I310" s="21">
        <v>2715.0</v>
      </c>
      <c r="J310" s="22">
        <v>5.0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1141</v>
      </c>
      <c r="P310" t="s">
        <v>1138</v>
      </c>
      <c r="Q310" t="s">
        <v>1138</v>
      </c>
    </row>
    <row r="311" spans="1:18" customHeight="1" ht="58">
      <c r="A311" s="16"/>
      <c r="B311" s="18" t="s">
        <v>1143</v>
      </c>
      <c r="C311" s="17" t="s">
        <v>1126</v>
      </c>
      <c r="D311" s="17" t="s">
        <v>1144</v>
      </c>
      <c r="E311" s="17" t="s">
        <v>1145</v>
      </c>
      <c r="F311" s="19"/>
      <c r="G311" s="20">
        <v>1.0</v>
      </c>
      <c r="H311" s="21"/>
      <c r="I311" s="21">
        <v>3408.0</v>
      </c>
      <c r="J311" s="22">
        <v>3.0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1146</v>
      </c>
      <c r="P311" t="s">
        <v>1142</v>
      </c>
      <c r="Q311" t="s">
        <v>1142</v>
      </c>
    </row>
    <row r="312" spans="1:18" customHeight="1" ht="58">
      <c r="A312" s="16"/>
      <c r="B312" s="18" t="s">
        <v>1148</v>
      </c>
      <c r="C312" s="17" t="s">
        <v>1149</v>
      </c>
      <c r="D312" s="17" t="s">
        <v>1150</v>
      </c>
      <c r="E312" s="17" t="s">
        <v>1151</v>
      </c>
      <c r="F312" s="19"/>
      <c r="G312" s="20">
        <v>1.0</v>
      </c>
      <c r="H312" s="21"/>
      <c r="I312" s="21">
        <v>301.0</v>
      </c>
      <c r="J312" s="22">
        <v>2064.0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1152</v>
      </c>
      <c r="P312" t="s">
        <v>1147</v>
      </c>
      <c r="Q312" t="s">
        <v>1147</v>
      </c>
    </row>
    <row r="313" spans="1:18" customHeight="1" ht="58">
      <c r="A313" s="16"/>
      <c r="B313" s="18" t="s">
        <v>1148</v>
      </c>
      <c r="C313" s="17" t="s">
        <v>1149</v>
      </c>
      <c r="D313" s="17" t="s">
        <v>1154</v>
      </c>
      <c r="E313" s="17" t="s">
        <v>1151</v>
      </c>
      <c r="F313" s="19"/>
      <c r="G313" s="20">
        <v>1.0</v>
      </c>
      <c r="H313" s="21"/>
      <c r="I313" s="21">
        <v>301.0</v>
      </c>
      <c r="J313" s="22">
        <v>2242.0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1155</v>
      </c>
      <c r="P313" t="s">
        <v>1153</v>
      </c>
      <c r="Q313" t="s">
        <v>1153</v>
      </c>
    </row>
    <row r="314" spans="1:18" customHeight="1" ht="58">
      <c r="A314" s="16"/>
      <c r="B314" s="18" t="s">
        <v>1148</v>
      </c>
      <c r="C314" s="17" t="s">
        <v>1149</v>
      </c>
      <c r="D314" s="17" t="s">
        <v>1157</v>
      </c>
      <c r="E314" s="17" t="s">
        <v>1151</v>
      </c>
      <c r="F314" s="19"/>
      <c r="G314" s="20">
        <v>1.0</v>
      </c>
      <c r="H314" s="21"/>
      <c r="I314" s="21">
        <v>301.0</v>
      </c>
      <c r="J314" s="22">
        <v>2163.0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1158</v>
      </c>
      <c r="P314" t="s">
        <v>1156</v>
      </c>
      <c r="Q314" t="s">
        <v>1156</v>
      </c>
    </row>
    <row r="315" spans="1:18" customHeight="1" ht="58">
      <c r="A315" s="16"/>
      <c r="B315" s="18" t="s">
        <v>1148</v>
      </c>
      <c r="C315" s="17" t="s">
        <v>1149</v>
      </c>
      <c r="D315" s="17" t="s">
        <v>1160</v>
      </c>
      <c r="E315" s="17" t="s">
        <v>1151</v>
      </c>
      <c r="F315" s="19"/>
      <c r="G315" s="20">
        <v>1.0</v>
      </c>
      <c r="H315" s="21"/>
      <c r="I315" s="21">
        <v>301.0</v>
      </c>
      <c r="J315" s="22">
        <v>2356.0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1161</v>
      </c>
      <c r="P315" t="s">
        <v>1159</v>
      </c>
      <c r="Q315" t="s">
        <v>1159</v>
      </c>
    </row>
    <row r="316" spans="1:18" customHeight="1" ht="58">
      <c r="A316" s="16"/>
      <c r="B316" s="18" t="s">
        <v>1148</v>
      </c>
      <c r="C316" s="17" t="s">
        <v>1149</v>
      </c>
      <c r="D316" s="17" t="s">
        <v>1160</v>
      </c>
      <c r="E316" s="17" t="s">
        <v>1163</v>
      </c>
      <c r="F316" s="19"/>
      <c r="G316" s="20">
        <v>1.0</v>
      </c>
      <c r="H316" s="21"/>
      <c r="I316" s="21">
        <v>330.0</v>
      </c>
      <c r="J316" s="22">
        <v>2326.0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1164</v>
      </c>
      <c r="P316" t="s">
        <v>1162</v>
      </c>
      <c r="Q316" t="s">
        <v>1162</v>
      </c>
    </row>
    <row r="317" spans="1:18" customHeight="1" ht="58">
      <c r="A317" s="16"/>
      <c r="B317" s="18" t="s">
        <v>1148</v>
      </c>
      <c r="C317" s="17" t="s">
        <v>1149</v>
      </c>
      <c r="D317" s="17" t="s">
        <v>1150</v>
      </c>
      <c r="E317" s="17" t="s">
        <v>1163</v>
      </c>
      <c r="F317" s="19"/>
      <c r="G317" s="20">
        <v>1.0</v>
      </c>
      <c r="H317" s="21"/>
      <c r="I317" s="21">
        <v>330.0</v>
      </c>
      <c r="J317" s="22">
        <v>2139.0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1166</v>
      </c>
      <c r="P317" t="s">
        <v>1165</v>
      </c>
      <c r="Q317" t="s">
        <v>1165</v>
      </c>
    </row>
    <row r="318" spans="1:18" customHeight="1" ht="58">
      <c r="A318" s="16"/>
      <c r="B318" s="18" t="s">
        <v>1148</v>
      </c>
      <c r="C318" s="17" t="s">
        <v>1149</v>
      </c>
      <c r="D318" s="17" t="s">
        <v>1157</v>
      </c>
      <c r="E318" s="17" t="s">
        <v>1163</v>
      </c>
      <c r="F318" s="19"/>
      <c r="G318" s="20">
        <v>1.0</v>
      </c>
      <c r="H318" s="21"/>
      <c r="I318" s="21">
        <v>330.0</v>
      </c>
      <c r="J318" s="22">
        <v>2167.0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1168</v>
      </c>
      <c r="P318" t="s">
        <v>1167</v>
      </c>
      <c r="Q318" t="s">
        <v>1167</v>
      </c>
    </row>
    <row r="319" spans="1:18" customHeight="1" ht="58">
      <c r="A319" s="16"/>
      <c r="B319" s="18" t="s">
        <v>1148</v>
      </c>
      <c r="C319" s="17" t="s">
        <v>1149</v>
      </c>
      <c r="D319" s="17" t="s">
        <v>1154</v>
      </c>
      <c r="E319" s="17" t="s">
        <v>1163</v>
      </c>
      <c r="F319" s="19"/>
      <c r="G319" s="20">
        <v>1.0</v>
      </c>
      <c r="H319" s="21"/>
      <c r="I319" s="21">
        <v>330.0</v>
      </c>
      <c r="J319" s="22">
        <v>2280.0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1170</v>
      </c>
      <c r="P319" t="s">
        <v>1169</v>
      </c>
      <c r="Q319" t="s">
        <v>1169</v>
      </c>
    </row>
    <row r="320" spans="1:18" customHeight="1" ht="58">
      <c r="A320" s="16"/>
      <c r="B320" s="18" t="s">
        <v>1172</v>
      </c>
      <c r="C320" s="17" t="s">
        <v>1173</v>
      </c>
      <c r="D320" s="17"/>
      <c r="E320" s="17"/>
      <c r="F320" s="19"/>
      <c r="G320" s="20">
        <v>1.0</v>
      </c>
      <c r="H320" s="21"/>
      <c r="I320" s="21">
        <v>1000.0</v>
      </c>
      <c r="J320" s="22">
        <v>342.0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1174</v>
      </c>
      <c r="P320" t="s">
        <v>1171</v>
      </c>
      <c r="Q320" t="s">
        <v>1171</v>
      </c>
    </row>
    <row r="321" spans="1:18" customHeight="1" ht="58">
      <c r="A321" s="16"/>
      <c r="B321" s="18" t="s">
        <v>1172</v>
      </c>
      <c r="C321" s="17" t="s">
        <v>1176</v>
      </c>
      <c r="D321" s="17"/>
      <c r="E321" s="17"/>
      <c r="F321" s="19"/>
      <c r="G321" s="20">
        <v>1.0</v>
      </c>
      <c r="H321" s="21"/>
      <c r="I321" s="21">
        <v>1000.0</v>
      </c>
      <c r="J321" s="22">
        <v>221.0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1177</v>
      </c>
      <c r="P321" t="s">
        <v>1175</v>
      </c>
      <c r="Q321" t="s">
        <v>1175</v>
      </c>
    </row>
    <row r="322" spans="1:18" customHeight="1" ht="58">
      <c r="A322" s="16"/>
      <c r="B322" s="18" t="s">
        <v>1179</v>
      </c>
      <c r="C322" s="17" t="s">
        <v>1180</v>
      </c>
      <c r="D322" s="17" t="s">
        <v>1181</v>
      </c>
      <c r="E322" s="17" t="s">
        <v>1182</v>
      </c>
      <c r="F322" s="19"/>
      <c r="G322" s="20">
        <v>1.0</v>
      </c>
      <c r="H322" s="21"/>
      <c r="I322" s="21">
        <v>647.0</v>
      </c>
      <c r="J322" s="22">
        <v>5.0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1183</v>
      </c>
      <c r="P322" t="s">
        <v>1178</v>
      </c>
      <c r="Q322" t="s">
        <v>1178</v>
      </c>
    </row>
    <row r="323" spans="1:18" customHeight="1" ht="58">
      <c r="A323" s="16"/>
      <c r="B323" s="18" t="s">
        <v>1185</v>
      </c>
      <c r="C323" s="17" t="s">
        <v>1180</v>
      </c>
      <c r="D323" s="17" t="s">
        <v>1186</v>
      </c>
      <c r="E323" s="17" t="s">
        <v>1187</v>
      </c>
      <c r="F323" s="19"/>
      <c r="G323" s="20">
        <v>1.0</v>
      </c>
      <c r="H323" s="21"/>
      <c r="I323" s="21">
        <v>821.0</v>
      </c>
      <c r="J323" s="22">
        <v>139.0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1188</v>
      </c>
      <c r="P323" t="s">
        <v>1184</v>
      </c>
      <c r="Q323" t="s">
        <v>1184</v>
      </c>
    </row>
    <row r="324" spans="1:18" customHeight="1" ht="58">
      <c r="A324" s="16"/>
      <c r="B324" s="18" t="s">
        <v>1190</v>
      </c>
      <c r="C324" s="17" t="s">
        <v>1191</v>
      </c>
      <c r="D324" s="17"/>
      <c r="E324" s="17"/>
      <c r="F324" s="19"/>
      <c r="G324" s="20">
        <v>1.0</v>
      </c>
      <c r="H324" s="21"/>
      <c r="I324" s="21">
        <v>751.0</v>
      </c>
      <c r="J324" s="22">
        <v>299.0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1192</v>
      </c>
      <c r="P324" t="s">
        <v>1189</v>
      </c>
      <c r="Q324" t="s">
        <v>1189</v>
      </c>
    </row>
    <row r="325" spans="1:18" customHeight="1" ht="58">
      <c r="A325" s="16"/>
      <c r="B325" s="18" t="s">
        <v>1194</v>
      </c>
      <c r="C325" s="17" t="s">
        <v>1195</v>
      </c>
      <c r="D325" s="17"/>
      <c r="E325" s="17"/>
      <c r="F325" s="19" t="s">
        <v>1196</v>
      </c>
      <c r="G325" s="20">
        <v>12.0</v>
      </c>
      <c r="H325" s="21"/>
      <c r="I325" s="21">
        <v>30.0</v>
      </c>
      <c r="J325" s="22">
        <v>1163.0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1197</v>
      </c>
      <c r="P325" t="s">
        <v>1193</v>
      </c>
      <c r="Q325" t="s">
        <v>1193</v>
      </c>
    </row>
    <row r="326" spans="1:18" customHeight="1" ht="58">
      <c r="A326" s="16"/>
      <c r="B326" s="18" t="s">
        <v>1194</v>
      </c>
      <c r="C326" s="17" t="s">
        <v>1199</v>
      </c>
      <c r="D326" s="17"/>
      <c r="E326" s="17"/>
      <c r="F326" s="19" t="s">
        <v>1196</v>
      </c>
      <c r="G326" s="20">
        <v>12.0</v>
      </c>
      <c r="H326" s="21"/>
      <c r="I326" s="21">
        <v>30.0</v>
      </c>
      <c r="J326" s="22">
        <v>2680.0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1200</v>
      </c>
      <c r="P326" t="s">
        <v>1198</v>
      </c>
      <c r="Q326" t="s">
        <v>1198</v>
      </c>
    </row>
    <row r="327" spans="1:18" customHeight="1" ht="58">
      <c r="A327" s="16"/>
      <c r="B327" s="18" t="s">
        <v>1194</v>
      </c>
      <c r="C327" s="17" t="s">
        <v>1202</v>
      </c>
      <c r="D327" s="17"/>
      <c r="E327" s="17"/>
      <c r="F327" s="19" t="s">
        <v>1196</v>
      </c>
      <c r="G327" s="20">
        <v>12.0</v>
      </c>
      <c r="H327" s="21"/>
      <c r="I327" s="21">
        <v>30.0</v>
      </c>
      <c r="J327" s="22">
        <v>3462.0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1203</v>
      </c>
      <c r="P327" t="s">
        <v>1201</v>
      </c>
      <c r="Q327" t="s">
        <v>1201</v>
      </c>
    </row>
    <row r="328" spans="1:18" customHeight="1" ht="58">
      <c r="A328" s="16"/>
      <c r="B328" s="18" t="s">
        <v>1205</v>
      </c>
      <c r="C328" s="17" t="s">
        <v>1206</v>
      </c>
      <c r="D328" s="17" t="s">
        <v>1207</v>
      </c>
      <c r="E328" s="17" t="s">
        <v>1208</v>
      </c>
      <c r="F328" s="19"/>
      <c r="G328" s="20">
        <v>1.0</v>
      </c>
      <c r="H328" s="21"/>
      <c r="I328" s="21">
        <v>33.0</v>
      </c>
      <c r="J328" s="22">
        <v>4079.0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1209</v>
      </c>
      <c r="P328" t="s">
        <v>1204</v>
      </c>
      <c r="Q328" t="s">
        <v>1204</v>
      </c>
    </row>
    <row r="329" spans="1:18" customHeight="1" ht="58">
      <c r="A329" s="16"/>
      <c r="B329" s="18" t="s">
        <v>1211</v>
      </c>
      <c r="C329" s="17" t="s">
        <v>1212</v>
      </c>
      <c r="D329" s="17"/>
      <c r="E329" s="17"/>
      <c r="F329" s="19"/>
      <c r="G329" s="20">
        <v>1.0</v>
      </c>
      <c r="H329" s="21"/>
      <c r="I329" s="21">
        <v>55.0</v>
      </c>
      <c r="J329" s="22">
        <v>18.0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1213</v>
      </c>
      <c r="P329" t="s">
        <v>1210</v>
      </c>
      <c r="Q329" t="s">
        <v>1210</v>
      </c>
    </row>
    <row r="330" spans="1:18" customHeight="1" ht="58">
      <c r="A330" s="16"/>
      <c r="B330" s="18" t="s">
        <v>1215</v>
      </c>
      <c r="C330" s="17" t="s">
        <v>1216</v>
      </c>
      <c r="D330" s="17"/>
      <c r="E330" s="17"/>
      <c r="F330" s="19"/>
      <c r="G330" s="20">
        <v>1.0</v>
      </c>
      <c r="H330" s="21"/>
      <c r="I330" s="21">
        <v>429.0</v>
      </c>
      <c r="J330" s="22">
        <v>124.0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1217</v>
      </c>
      <c r="P330" t="s">
        <v>1214</v>
      </c>
      <c r="Q330" t="s">
        <v>1214</v>
      </c>
    </row>
    <row r="331" spans="1:18" customHeight="1" ht="58">
      <c r="A331" s="16"/>
      <c r="B331" s="18" t="s">
        <v>1215</v>
      </c>
      <c r="C331" s="17" t="s">
        <v>1219</v>
      </c>
      <c r="D331" s="17"/>
      <c r="E331" s="17"/>
      <c r="F331" s="19"/>
      <c r="G331" s="20">
        <v>1.0</v>
      </c>
      <c r="H331" s="21"/>
      <c r="I331" s="21">
        <v>429.0</v>
      </c>
      <c r="J331" s="22">
        <v>79.0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1220</v>
      </c>
      <c r="P331" t="s">
        <v>1218</v>
      </c>
      <c r="Q331" t="s">
        <v>1218</v>
      </c>
    </row>
    <row r="332" spans="1:18" customHeight="1" ht="58">
      <c r="A332" s="16"/>
      <c r="B332" s="18" t="s">
        <v>1222</v>
      </c>
      <c r="C332" s="17" t="s">
        <v>1223</v>
      </c>
      <c r="D332" s="17"/>
      <c r="E332" s="17"/>
      <c r="F332" s="19"/>
      <c r="G332" s="20">
        <v>1.0</v>
      </c>
      <c r="H332" s="21"/>
      <c r="I332" s="21">
        <v>429.0</v>
      </c>
      <c r="J332" s="22">
        <v>123.0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1224</v>
      </c>
      <c r="P332" t="s">
        <v>1221</v>
      </c>
      <c r="Q332" t="s">
        <v>1221</v>
      </c>
    </row>
    <row r="333" spans="1:18" customHeight="1" ht="58">
      <c r="A333" s="16"/>
      <c r="B333" s="18" t="s">
        <v>1226</v>
      </c>
      <c r="C333" s="17" t="s">
        <v>1227</v>
      </c>
      <c r="D333" s="17"/>
      <c r="E333" s="17"/>
      <c r="F333" s="19"/>
      <c r="G333" s="20">
        <v>1.0</v>
      </c>
      <c r="H333" s="21"/>
      <c r="I333" s="21">
        <v>429.0</v>
      </c>
      <c r="J333" s="22">
        <v>146.0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1228</v>
      </c>
      <c r="P333" t="s">
        <v>1225</v>
      </c>
      <c r="Q333" t="s">
        <v>1225</v>
      </c>
    </row>
    <row r="334" spans="1:18" customHeight="1" ht="58">
      <c r="A334" s="16"/>
      <c r="B334" s="18" t="s">
        <v>1226</v>
      </c>
      <c r="C334" s="17" t="s">
        <v>1230</v>
      </c>
      <c r="D334" s="17"/>
      <c r="E334" s="17"/>
      <c r="F334" s="19"/>
      <c r="G334" s="20">
        <v>1.0</v>
      </c>
      <c r="H334" s="21"/>
      <c r="I334" s="21">
        <v>429.0</v>
      </c>
      <c r="J334" s="22">
        <v>176.0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1231</v>
      </c>
      <c r="P334" t="s">
        <v>1229</v>
      </c>
      <c r="Q334" t="s">
        <v>1229</v>
      </c>
    </row>
    <row r="335" spans="1:18" customHeight="1" ht="58">
      <c r="A335" s="16"/>
      <c r="B335" s="18" t="s">
        <v>1226</v>
      </c>
      <c r="C335" s="17" t="s">
        <v>1233</v>
      </c>
      <c r="D335" s="17"/>
      <c r="E335" s="17"/>
      <c r="F335" s="19"/>
      <c r="G335" s="20">
        <v>1.0</v>
      </c>
      <c r="H335" s="21"/>
      <c r="I335" s="21">
        <v>429.0</v>
      </c>
      <c r="J335" s="22">
        <v>145.0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1234</v>
      </c>
      <c r="P335" t="s">
        <v>1232</v>
      </c>
      <c r="Q335" t="s">
        <v>1232</v>
      </c>
    </row>
    <row r="336" spans="1:18" customHeight="1" ht="58">
      <c r="A336" s="16"/>
      <c r="B336" s="18" t="s">
        <v>1236</v>
      </c>
      <c r="C336" s="17" t="s">
        <v>1237</v>
      </c>
      <c r="D336" s="17"/>
      <c r="E336" s="17"/>
      <c r="F336" s="19"/>
      <c r="G336" s="20">
        <v>1.0</v>
      </c>
      <c r="H336" s="21"/>
      <c r="I336" s="21">
        <v>440.0</v>
      </c>
      <c r="J336" s="22">
        <v>90.0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1238</v>
      </c>
      <c r="P336" t="s">
        <v>1235</v>
      </c>
      <c r="Q336" t="s">
        <v>1235</v>
      </c>
    </row>
    <row r="337" spans="1:18" customHeight="1" ht="58">
      <c r="A337" s="16"/>
      <c r="B337" s="18" t="s">
        <v>1240</v>
      </c>
      <c r="C337" s="17" t="s">
        <v>1241</v>
      </c>
      <c r="D337" s="17"/>
      <c r="E337" s="17"/>
      <c r="F337" s="19"/>
      <c r="G337" s="20">
        <v>1.0</v>
      </c>
      <c r="H337" s="21"/>
      <c r="I337" s="21">
        <v>649.0</v>
      </c>
      <c r="J337" s="22">
        <v>159.0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1242</v>
      </c>
      <c r="P337" t="s">
        <v>1239</v>
      </c>
      <c r="Q337" t="s">
        <v>1239</v>
      </c>
    </row>
    <row r="338" spans="1:18" customHeight="1" ht="58">
      <c r="A338" s="16"/>
      <c r="B338" s="18" t="s">
        <v>1240</v>
      </c>
      <c r="C338" s="17" t="s">
        <v>1244</v>
      </c>
      <c r="D338" s="17"/>
      <c r="E338" s="17"/>
      <c r="F338" s="19"/>
      <c r="G338" s="20">
        <v>1.0</v>
      </c>
      <c r="H338" s="21"/>
      <c r="I338" s="21">
        <v>649.0</v>
      </c>
      <c r="J338" s="22">
        <v>192.0</v>
      </c>
      <c r="K338" s="50"/>
      <c r="L338" s="21" t="str">
        <f>IF(K338&gt;0,K338*I338,"")</f>
      </c>
      <c r="M338" s="52"/>
      <c r="N338" t="str">
        <f>IF(K338&gt;0,COUNTIF($K$7:K338,"&gt;0"),"")</f>
      </c>
      <c r="O338" t="s">
        <v>1245</v>
      </c>
      <c r="P338" t="s">
        <v>1243</v>
      </c>
      <c r="Q338" t="s">
        <v>1243</v>
      </c>
    </row>
    <row r="339" spans="1:18" customHeight="1" ht="58">
      <c r="A339" s="16"/>
      <c r="B339" s="18" t="s">
        <v>1247</v>
      </c>
      <c r="C339" s="17" t="s">
        <v>1248</v>
      </c>
      <c r="D339" s="17" t="s">
        <v>1249</v>
      </c>
      <c r="E339" s="17" t="s">
        <v>1250</v>
      </c>
      <c r="F339" s="19"/>
      <c r="G339" s="20">
        <v>1.0</v>
      </c>
      <c r="H339" s="21"/>
      <c r="I339" s="21">
        <v>1398.0</v>
      </c>
      <c r="J339" s="22">
        <v>139.0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1251</v>
      </c>
      <c r="P339" t="s">
        <v>1246</v>
      </c>
      <c r="Q339" t="s">
        <v>1246</v>
      </c>
    </row>
    <row r="340" spans="1:18" customHeight="1" ht="58">
      <c r="A340" s="16"/>
      <c r="B340" s="18" t="s">
        <v>1247</v>
      </c>
      <c r="C340" s="17" t="s">
        <v>1248</v>
      </c>
      <c r="D340" s="17" t="s">
        <v>1253</v>
      </c>
      <c r="E340" s="17" t="s">
        <v>1250</v>
      </c>
      <c r="F340" s="19"/>
      <c r="G340" s="20">
        <v>1.0</v>
      </c>
      <c r="H340" s="21"/>
      <c r="I340" s="21">
        <v>1398.0</v>
      </c>
      <c r="J340" s="22">
        <v>5.0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1254</v>
      </c>
      <c r="P340" t="s">
        <v>1252</v>
      </c>
      <c r="Q340" t="s">
        <v>1252</v>
      </c>
    </row>
    <row r="341" spans="1:18" customHeight="1" ht="58">
      <c r="A341" s="16"/>
      <c r="B341" s="18" t="s">
        <v>1256</v>
      </c>
      <c r="C341" s="17" t="s">
        <v>1257</v>
      </c>
      <c r="D341" s="17"/>
      <c r="E341" s="17"/>
      <c r="F341" s="19"/>
      <c r="G341" s="20">
        <v>1.0</v>
      </c>
      <c r="H341" s="21"/>
      <c r="I341" s="21">
        <v>539.0</v>
      </c>
      <c r="J341" s="22">
        <v>195.0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1258</v>
      </c>
      <c r="P341" t="s">
        <v>1255</v>
      </c>
      <c r="Q341" t="s">
        <v>1255</v>
      </c>
    </row>
    <row r="342" spans="1:18" customHeight="1" ht="58">
      <c r="A342" s="16"/>
      <c r="B342" s="18" t="s">
        <v>1256</v>
      </c>
      <c r="C342" s="17" t="s">
        <v>1260</v>
      </c>
      <c r="D342" s="17"/>
      <c r="E342" s="17"/>
      <c r="F342" s="19"/>
      <c r="G342" s="20">
        <v>1.0</v>
      </c>
      <c r="H342" s="21"/>
      <c r="I342" s="21">
        <v>539.0</v>
      </c>
      <c r="J342" s="22">
        <v>145.0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1261</v>
      </c>
      <c r="P342" t="s">
        <v>1259</v>
      </c>
      <c r="Q342" t="s">
        <v>1259</v>
      </c>
    </row>
    <row r="343" spans="1:18" customHeight="1" ht="58">
      <c r="A343" s="16"/>
      <c r="B343" s="18" t="s">
        <v>1263</v>
      </c>
      <c r="C343" s="17" t="s">
        <v>1264</v>
      </c>
      <c r="D343" s="17"/>
      <c r="E343" s="17"/>
      <c r="F343" s="19"/>
      <c r="G343" s="20">
        <v>1.0</v>
      </c>
      <c r="H343" s="21"/>
      <c r="I343" s="21">
        <v>867.0</v>
      </c>
      <c r="J343" s="22">
        <v>70.0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1265</v>
      </c>
      <c r="P343" t="s">
        <v>1262</v>
      </c>
      <c r="Q343" t="s">
        <v>1262</v>
      </c>
    </row>
    <row r="344" spans="1:18" customHeight="1" ht="58">
      <c r="A344" s="16"/>
      <c r="B344" s="18" t="s">
        <v>1263</v>
      </c>
      <c r="C344" s="17" t="s">
        <v>1267</v>
      </c>
      <c r="D344" s="17"/>
      <c r="E344" s="17"/>
      <c r="F344" s="19"/>
      <c r="G344" s="20">
        <v>1.0</v>
      </c>
      <c r="H344" s="21"/>
      <c r="I344" s="21">
        <v>797.0</v>
      </c>
      <c r="J344" s="22">
        <v>30.0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1268</v>
      </c>
      <c r="P344" t="s">
        <v>1266</v>
      </c>
      <c r="Q344" t="s">
        <v>1266</v>
      </c>
    </row>
    <row r="345" spans="1:18" customHeight="1" ht="58">
      <c r="A345" s="16"/>
      <c r="B345" s="18" t="s">
        <v>1263</v>
      </c>
      <c r="C345" s="17" t="s">
        <v>1270</v>
      </c>
      <c r="D345" s="17"/>
      <c r="E345" s="17"/>
      <c r="F345" s="19"/>
      <c r="G345" s="20">
        <v>1.0</v>
      </c>
      <c r="H345" s="21"/>
      <c r="I345" s="21">
        <v>1040.0</v>
      </c>
      <c r="J345" s="22">
        <v>120.0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1271</v>
      </c>
      <c r="P345" t="s">
        <v>1269</v>
      </c>
      <c r="Q345" t="s">
        <v>1269</v>
      </c>
    </row>
    <row r="346" spans="1:18" customHeight="1" ht="58">
      <c r="A346" s="16"/>
      <c r="B346" s="18" t="s">
        <v>1263</v>
      </c>
      <c r="C346" s="17" t="s">
        <v>1273</v>
      </c>
      <c r="D346" s="17"/>
      <c r="E346" s="17"/>
      <c r="F346" s="19"/>
      <c r="G346" s="20">
        <v>1.0</v>
      </c>
      <c r="H346" s="21"/>
      <c r="I346" s="21">
        <v>948.0</v>
      </c>
      <c r="J346" s="22">
        <v>216.0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1274</v>
      </c>
      <c r="P346" t="s">
        <v>1272</v>
      </c>
      <c r="Q346" t="s">
        <v>1272</v>
      </c>
    </row>
    <row r="347" spans="1:18" customHeight="1" ht="58">
      <c r="A347" s="16"/>
      <c r="B347" s="18" t="s">
        <v>1263</v>
      </c>
      <c r="C347" s="17" t="s">
        <v>1276</v>
      </c>
      <c r="D347" s="17"/>
      <c r="E347" s="17"/>
      <c r="F347" s="19"/>
      <c r="G347" s="20">
        <v>1.0</v>
      </c>
      <c r="H347" s="21"/>
      <c r="I347" s="21">
        <v>959.0</v>
      </c>
      <c r="J347" s="22">
        <v>59.0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1277</v>
      </c>
      <c r="P347" t="s">
        <v>1275</v>
      </c>
      <c r="Q347" t="s">
        <v>1275</v>
      </c>
    </row>
    <row r="348" spans="1:18" customHeight="1" ht="58">
      <c r="A348" s="16"/>
      <c r="B348" s="18" t="s">
        <v>1263</v>
      </c>
      <c r="C348" s="17" t="s">
        <v>1279</v>
      </c>
      <c r="D348" s="17"/>
      <c r="E348" s="17"/>
      <c r="F348" s="19"/>
      <c r="G348" s="20">
        <v>1.0</v>
      </c>
      <c r="H348" s="21"/>
      <c r="I348" s="21">
        <v>867.0</v>
      </c>
      <c r="J348" s="22">
        <v>12.0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1280</v>
      </c>
      <c r="P348" t="s">
        <v>1278</v>
      </c>
      <c r="Q348" t="s">
        <v>1278</v>
      </c>
    </row>
    <row r="349" spans="1:18" customHeight="1" ht="58">
      <c r="A349" s="16"/>
      <c r="B349" s="18" t="s">
        <v>1263</v>
      </c>
      <c r="C349" s="17" t="s">
        <v>1282</v>
      </c>
      <c r="D349" s="17"/>
      <c r="E349" s="17"/>
      <c r="F349" s="19"/>
      <c r="G349" s="20">
        <v>1.0</v>
      </c>
      <c r="H349" s="21"/>
      <c r="I349" s="21">
        <v>861.0</v>
      </c>
      <c r="J349" s="22">
        <v>8.0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1283</v>
      </c>
      <c r="P349" t="s">
        <v>1281</v>
      </c>
      <c r="Q349" t="s">
        <v>1281</v>
      </c>
    </row>
    <row r="350" spans="1:18" customHeight="1" ht="58">
      <c r="A350" s="16"/>
      <c r="B350" s="18" t="s">
        <v>1263</v>
      </c>
      <c r="C350" s="17" t="s">
        <v>1285</v>
      </c>
      <c r="D350" s="17"/>
      <c r="E350" s="17"/>
      <c r="F350" s="19"/>
      <c r="G350" s="20">
        <v>1.0</v>
      </c>
      <c r="H350" s="21"/>
      <c r="I350" s="21">
        <v>959.0</v>
      </c>
      <c r="J350" s="22">
        <v>77.0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1286</v>
      </c>
      <c r="P350" t="s">
        <v>1284</v>
      </c>
      <c r="Q350" t="s">
        <v>1284</v>
      </c>
    </row>
    <row r="351" spans="1:18" customHeight="1" ht="58">
      <c r="A351" s="16"/>
      <c r="B351" s="18" t="s">
        <v>1263</v>
      </c>
      <c r="C351" s="17" t="s">
        <v>1288</v>
      </c>
      <c r="D351" s="17"/>
      <c r="E351" s="17"/>
      <c r="F351" s="19"/>
      <c r="G351" s="20">
        <v>1.0</v>
      </c>
      <c r="H351" s="21"/>
      <c r="I351" s="21">
        <v>959.0</v>
      </c>
      <c r="J351" s="22">
        <v>54.0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1289</v>
      </c>
      <c r="P351" t="s">
        <v>1287</v>
      </c>
      <c r="Q351" t="s">
        <v>1287</v>
      </c>
    </row>
    <row r="352" spans="1:18" customHeight="1" ht="58">
      <c r="A352" s="16"/>
      <c r="B352" s="18" t="s">
        <v>1291</v>
      </c>
      <c r="C352" s="17" t="s">
        <v>1292</v>
      </c>
      <c r="D352" s="17"/>
      <c r="E352" s="17"/>
      <c r="F352" s="19" t="s">
        <v>1196</v>
      </c>
      <c r="G352" s="20">
        <v>12.0</v>
      </c>
      <c r="H352" s="21"/>
      <c r="I352" s="21">
        <v>42.0</v>
      </c>
      <c r="J352" s="22">
        <v>2640.0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1293</v>
      </c>
      <c r="P352" t="s">
        <v>1290</v>
      </c>
      <c r="Q352" t="s">
        <v>1290</v>
      </c>
    </row>
    <row r="353" spans="1:18" customHeight="1" ht="58">
      <c r="A353" s="16"/>
      <c r="B353" s="18" t="s">
        <v>1291</v>
      </c>
      <c r="C353" s="17" t="s">
        <v>1295</v>
      </c>
      <c r="D353" s="17"/>
      <c r="E353" s="17"/>
      <c r="F353" s="19" t="s">
        <v>1196</v>
      </c>
      <c r="G353" s="20">
        <v>12.0</v>
      </c>
      <c r="H353" s="21"/>
      <c r="I353" s="21">
        <v>42.0</v>
      </c>
      <c r="J353" s="22">
        <v>1331.0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1296</v>
      </c>
      <c r="P353" t="s">
        <v>1294</v>
      </c>
      <c r="Q353" t="s">
        <v>1294</v>
      </c>
    </row>
    <row r="354" spans="1:18" customHeight="1" ht="58">
      <c r="A354" s="16"/>
      <c r="B354" s="18" t="s">
        <v>1291</v>
      </c>
      <c r="C354" s="17" t="s">
        <v>1298</v>
      </c>
      <c r="D354" s="17"/>
      <c r="E354" s="17"/>
      <c r="F354" s="19" t="s">
        <v>1196</v>
      </c>
      <c r="G354" s="20">
        <v>12.0</v>
      </c>
      <c r="H354" s="21"/>
      <c r="I354" s="21">
        <v>42.0</v>
      </c>
      <c r="J354" s="22">
        <v>2895.0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1299</v>
      </c>
      <c r="P354" t="s">
        <v>1297</v>
      </c>
      <c r="Q354" t="s">
        <v>1297</v>
      </c>
    </row>
    <row r="355" spans="1:18" customHeight="1" ht="58">
      <c r="A355" s="16"/>
      <c r="B355" s="18" t="s">
        <v>1301</v>
      </c>
      <c r="C355" s="17" t="s">
        <v>1302</v>
      </c>
      <c r="D355" s="17"/>
      <c r="E355" s="17"/>
      <c r="F355" s="19"/>
      <c r="G355" s="20">
        <v>1.0</v>
      </c>
      <c r="H355" s="21"/>
      <c r="I355" s="21">
        <v>712.0</v>
      </c>
      <c r="J355" s="22">
        <v>7.0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1303</v>
      </c>
      <c r="P355" t="s">
        <v>1300</v>
      </c>
      <c r="Q355" t="s">
        <v>1300</v>
      </c>
    </row>
    <row r="356" spans="1:18" customHeight="1" ht="58">
      <c r="A356" s="16"/>
      <c r="B356" s="18" t="s">
        <v>1301</v>
      </c>
      <c r="C356" s="17" t="s">
        <v>1305</v>
      </c>
      <c r="D356" s="17"/>
      <c r="E356" s="17"/>
      <c r="F356" s="19"/>
      <c r="G356" s="20">
        <v>1.0</v>
      </c>
      <c r="H356" s="21"/>
      <c r="I356" s="21">
        <v>550.0</v>
      </c>
      <c r="J356" s="22">
        <v>577.0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1306</v>
      </c>
      <c r="P356" t="s">
        <v>1304</v>
      </c>
      <c r="Q356" t="s">
        <v>1304</v>
      </c>
    </row>
    <row r="357" spans="1:18" customHeight="1" ht="58">
      <c r="A357" s="16"/>
      <c r="B357" s="18" t="s">
        <v>1308</v>
      </c>
      <c r="C357" s="17" t="s">
        <v>1309</v>
      </c>
      <c r="D357" s="17" t="s">
        <v>1310</v>
      </c>
      <c r="E357" s="17" t="s">
        <v>1311</v>
      </c>
      <c r="F357" s="19"/>
      <c r="G357" s="20">
        <v>1.0</v>
      </c>
      <c r="H357" s="21"/>
      <c r="I357" s="21">
        <v>55.0</v>
      </c>
      <c r="J357" s="22">
        <v>2706.0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1312</v>
      </c>
      <c r="P357" t="s">
        <v>1307</v>
      </c>
      <c r="Q357" t="s">
        <v>1307</v>
      </c>
    </row>
    <row r="358" spans="1:18" customHeight="1" ht="58">
      <c r="A358" s="16"/>
      <c r="B358" s="18" t="s">
        <v>1314</v>
      </c>
      <c r="C358" s="17" t="s">
        <v>1315</v>
      </c>
      <c r="D358" s="17"/>
      <c r="E358" s="17"/>
      <c r="F358" s="19"/>
      <c r="G358" s="20">
        <v>1.0</v>
      </c>
      <c r="H358" s="21"/>
      <c r="I358" s="21">
        <v>151.0</v>
      </c>
      <c r="J358" s="22">
        <v>1233.0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1316</v>
      </c>
      <c r="P358" t="s">
        <v>1313</v>
      </c>
      <c r="Q358" t="s">
        <v>1313</v>
      </c>
    </row>
    <row r="359" spans="1:18" customHeight="1" ht="58">
      <c r="A359" s="16"/>
      <c r="B359" s="18" t="s">
        <v>1318</v>
      </c>
      <c r="C359" s="17" t="s">
        <v>1319</v>
      </c>
      <c r="D359" s="17"/>
      <c r="E359" s="17"/>
      <c r="F359" s="19"/>
      <c r="G359" s="20">
        <v>1.0</v>
      </c>
      <c r="H359" s="21"/>
      <c r="I359" s="21">
        <v>74.0</v>
      </c>
      <c r="J359" s="22">
        <v>4108.0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1320</v>
      </c>
      <c r="P359" t="s">
        <v>1317</v>
      </c>
      <c r="Q359" t="s">
        <v>1317</v>
      </c>
    </row>
    <row r="360" spans="1:18" customHeight="1" ht="58">
      <c r="A360" s="16"/>
      <c r="B360" s="18" t="s">
        <v>1322</v>
      </c>
      <c r="C360" s="17" t="s">
        <v>1323</v>
      </c>
      <c r="D360" s="17"/>
      <c r="E360" s="17"/>
      <c r="F360" s="19"/>
      <c r="G360" s="20">
        <v>1.0</v>
      </c>
      <c r="H360" s="21"/>
      <c r="I360" s="21">
        <v>52.0</v>
      </c>
      <c r="J360" s="22">
        <v>4577.0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1324</v>
      </c>
      <c r="P360" t="s">
        <v>1321</v>
      </c>
      <c r="Q360" t="s">
        <v>1321</v>
      </c>
    </row>
    <row r="361" spans="1:18" customHeight="1" ht="58">
      <c r="A361" s="16"/>
      <c r="B361" s="18" t="s">
        <v>1326</v>
      </c>
      <c r="C361" s="17" t="s">
        <v>1327</v>
      </c>
      <c r="D361" s="17"/>
      <c r="E361" s="17" t="s">
        <v>1328</v>
      </c>
      <c r="F361" s="19"/>
      <c r="G361" s="20">
        <v>1.0</v>
      </c>
      <c r="H361" s="21"/>
      <c r="I361" s="21">
        <v>642.0</v>
      </c>
      <c r="J361" s="22">
        <v>889.0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1329</v>
      </c>
      <c r="P361" t="s">
        <v>1325</v>
      </c>
      <c r="Q361" t="s">
        <v>1325</v>
      </c>
    </row>
    <row r="362" spans="1:18" customHeight="1" ht="58">
      <c r="A362" s="16"/>
      <c r="B362" s="18" t="s">
        <v>1331</v>
      </c>
      <c r="C362" s="17" t="s">
        <v>1332</v>
      </c>
      <c r="D362" s="17"/>
      <c r="E362" s="17" t="s">
        <v>1333</v>
      </c>
      <c r="F362" s="19"/>
      <c r="G362" s="20">
        <v>1.0</v>
      </c>
      <c r="H362" s="21"/>
      <c r="I362" s="21">
        <v>792.0</v>
      </c>
      <c r="J362" s="22">
        <v>504.0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1334</v>
      </c>
      <c r="P362" t="s">
        <v>1330</v>
      </c>
      <c r="Q362" t="s">
        <v>1330</v>
      </c>
    </row>
    <row r="363" spans="1:18" customHeight="1" ht="58">
      <c r="A363" s="16"/>
      <c r="B363" s="18" t="s">
        <v>1336</v>
      </c>
      <c r="C363" s="17" t="s">
        <v>1337</v>
      </c>
      <c r="D363" s="17" t="s">
        <v>1338</v>
      </c>
      <c r="E363" s="17" t="s">
        <v>1339</v>
      </c>
      <c r="F363" s="19"/>
      <c r="G363" s="20">
        <v>1.0</v>
      </c>
      <c r="H363" s="21"/>
      <c r="I363" s="21">
        <v>121.0</v>
      </c>
      <c r="J363" s="22">
        <v>3347.0</v>
      </c>
      <c r="K363" s="50"/>
      <c r="L363" s="21" t="str">
        <f>IF(K363&gt;0,K363*I363,"")</f>
      </c>
      <c r="M363" s="52"/>
      <c r="N363" t="str">
        <f>IF(K363&gt;0,COUNTIF($K$7:K363,"&gt;0"),"")</f>
      </c>
      <c r="O363" t="s">
        <v>1340</v>
      </c>
      <c r="P363" t="s">
        <v>1335</v>
      </c>
      <c r="Q363" t="s">
        <v>1335</v>
      </c>
    </row>
    <row r="364" spans="1:18" customHeight="1" ht="58">
      <c r="A364" s="16"/>
      <c r="B364" s="18" t="s">
        <v>1336</v>
      </c>
      <c r="C364" s="17" t="s">
        <v>1337</v>
      </c>
      <c r="D364" s="17" t="s">
        <v>1342</v>
      </c>
      <c r="E364" s="17" t="s">
        <v>1339</v>
      </c>
      <c r="F364" s="19"/>
      <c r="G364" s="20">
        <v>1.0</v>
      </c>
      <c r="H364" s="21"/>
      <c r="I364" s="21">
        <v>121.0</v>
      </c>
      <c r="J364" s="22">
        <v>3247.0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1343</v>
      </c>
      <c r="P364" t="s">
        <v>1341</v>
      </c>
      <c r="Q364" t="s">
        <v>1341</v>
      </c>
    </row>
    <row r="365" spans="1:18" customHeight="1" ht="58">
      <c r="A365" s="16"/>
      <c r="B365" s="18" t="s">
        <v>1336</v>
      </c>
      <c r="C365" s="17" t="s">
        <v>1337</v>
      </c>
      <c r="D365" s="17" t="s">
        <v>1345</v>
      </c>
      <c r="E365" s="17" t="s">
        <v>1339</v>
      </c>
      <c r="F365" s="19"/>
      <c r="G365" s="20">
        <v>1.0</v>
      </c>
      <c r="H365" s="21"/>
      <c r="I365" s="21">
        <v>121.0</v>
      </c>
      <c r="J365" s="22">
        <v>3150.0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1346</v>
      </c>
      <c r="P365" t="s">
        <v>1344</v>
      </c>
      <c r="Q365" t="s">
        <v>1344</v>
      </c>
    </row>
    <row r="366" spans="1:18" customHeight="1" ht="58">
      <c r="A366" s="16"/>
      <c r="B366" s="18" t="s">
        <v>1348</v>
      </c>
      <c r="C366" s="17" t="s">
        <v>1349</v>
      </c>
      <c r="D366" s="17"/>
      <c r="E366" s="17" t="s">
        <v>1350</v>
      </c>
      <c r="F366" s="19"/>
      <c r="G366" s="20">
        <v>1.0</v>
      </c>
      <c r="H366" s="21"/>
      <c r="I366" s="21">
        <v>1190.0</v>
      </c>
      <c r="J366" s="22">
        <v>452.0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1351</v>
      </c>
      <c r="P366" t="s">
        <v>1347</v>
      </c>
      <c r="Q366" t="s">
        <v>1347</v>
      </c>
    </row>
    <row r="367" spans="1:18" customHeight="1" ht="58">
      <c r="A367" s="16"/>
      <c r="B367" s="18" t="s">
        <v>1353</v>
      </c>
      <c r="C367" s="17" t="s">
        <v>1354</v>
      </c>
      <c r="D367" s="17"/>
      <c r="E367" s="17"/>
      <c r="F367" s="19"/>
      <c r="G367" s="20">
        <v>1.0</v>
      </c>
      <c r="H367" s="21"/>
      <c r="I367" s="21">
        <v>869.0</v>
      </c>
      <c r="J367" s="22">
        <v>290.0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1355</v>
      </c>
      <c r="P367" t="s">
        <v>1352</v>
      </c>
      <c r="Q367" t="s">
        <v>1352</v>
      </c>
    </row>
    <row r="368" spans="1:18" customHeight="1" ht="58">
      <c r="A368" s="16"/>
      <c r="B368" s="18" t="s">
        <v>1357</v>
      </c>
      <c r="C368" s="17" t="s">
        <v>1358</v>
      </c>
      <c r="D368" s="17"/>
      <c r="E368" s="17"/>
      <c r="F368" s="19"/>
      <c r="G368" s="20">
        <v>1.0</v>
      </c>
      <c r="H368" s="21"/>
      <c r="I368" s="21">
        <v>350.0</v>
      </c>
      <c r="J368" s="22">
        <v>3034.0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1359</v>
      </c>
      <c r="P368" t="s">
        <v>1356</v>
      </c>
      <c r="Q368" t="s">
        <v>1356</v>
      </c>
    </row>
    <row r="369" spans="1:18" customHeight="1" ht="58">
      <c r="A369" s="16"/>
      <c r="B369" s="18" t="s">
        <v>1361</v>
      </c>
      <c r="C369" s="17" t="s">
        <v>1362</v>
      </c>
      <c r="D369" s="17"/>
      <c r="E369" s="17"/>
      <c r="F369" s="19"/>
      <c r="G369" s="20">
        <v>1.0</v>
      </c>
      <c r="H369" s="21"/>
      <c r="I369" s="21">
        <v>3431.0</v>
      </c>
      <c r="J369" s="22">
        <v>5.0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1363</v>
      </c>
      <c r="P369" t="s">
        <v>1360</v>
      </c>
      <c r="Q369" t="s">
        <v>1360</v>
      </c>
    </row>
    <row r="370" spans="1:18" customHeight="1" ht="58">
      <c r="A370" s="16"/>
      <c r="B370" s="18" t="s">
        <v>1361</v>
      </c>
      <c r="C370" s="17" t="s">
        <v>1365</v>
      </c>
      <c r="D370" s="17"/>
      <c r="E370" s="17"/>
      <c r="F370" s="19"/>
      <c r="G370" s="20">
        <v>1.0</v>
      </c>
      <c r="H370" s="21"/>
      <c r="I370" s="21">
        <v>2998.0</v>
      </c>
      <c r="J370" s="22">
        <v>11.0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1366</v>
      </c>
      <c r="P370" t="s">
        <v>1364</v>
      </c>
      <c r="Q370" t="s">
        <v>1364</v>
      </c>
    </row>
    <row r="371" spans="1:18" customHeight="1" ht="24">
      <c r="A371" s="23" t="s">
        <v>1367</v>
      </c>
      <c r="B371" s="24"/>
      <c r="C371" s="25"/>
      <c r="D371" s="25"/>
      <c r="E371" s="25"/>
      <c r="F371" s="26"/>
      <c r="G371" s="27"/>
      <c r="H371" s="28"/>
      <c r="I371" s="28"/>
      <c r="J371" s="29"/>
      <c r="K371" s="49"/>
      <c r="L371" s="28"/>
      <c r="M371" s="51"/>
      <c r="N371" t="str">
        <f>IF(K371&gt;0,COUNTIF($K$7:K371,"&gt;0"),"")</f>
      </c>
    </row>
    <row r="372" spans="1:18" customHeight="1" ht="58">
      <c r="A372" s="16"/>
      <c r="B372" s="18" t="s">
        <v>1369</v>
      </c>
      <c r="C372" s="17" t="s">
        <v>1370</v>
      </c>
      <c r="D372" s="17" t="s">
        <v>1371</v>
      </c>
      <c r="E372" s="17" t="s">
        <v>1372</v>
      </c>
      <c r="F372" s="19"/>
      <c r="G372" s="20">
        <v>1.0</v>
      </c>
      <c r="H372" s="21"/>
      <c r="I372" s="21">
        <v>47.0</v>
      </c>
      <c r="J372" s="22">
        <v>517.0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1373</v>
      </c>
      <c r="P372" t="s">
        <v>1368</v>
      </c>
      <c r="Q372" t="s">
        <v>1368</v>
      </c>
    </row>
    <row r="373" spans="1:18" customHeight="1" ht="58">
      <c r="A373" s="16"/>
      <c r="B373" s="18" t="s">
        <v>1375</v>
      </c>
      <c r="C373" s="17" t="s">
        <v>1370</v>
      </c>
      <c r="D373" s="17" t="s">
        <v>1036</v>
      </c>
      <c r="E373" s="17" t="s">
        <v>1376</v>
      </c>
      <c r="F373" s="19"/>
      <c r="G373" s="20">
        <v>1.0</v>
      </c>
      <c r="H373" s="21"/>
      <c r="I373" s="21">
        <v>255.0</v>
      </c>
      <c r="J373" s="22">
        <v>41.0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1377</v>
      </c>
      <c r="P373" t="s">
        <v>1374</v>
      </c>
      <c r="Q373" t="s">
        <v>1374</v>
      </c>
    </row>
    <row r="374" spans="1:18" customHeight="1" ht="58">
      <c r="A374" s="16"/>
      <c r="B374" s="18" t="s">
        <v>1379</v>
      </c>
      <c r="C374" s="17" t="s">
        <v>1370</v>
      </c>
      <c r="D374" s="17" t="s">
        <v>1036</v>
      </c>
      <c r="E374" s="17" t="s">
        <v>1380</v>
      </c>
      <c r="F374" s="19"/>
      <c r="G374" s="20">
        <v>1.0</v>
      </c>
      <c r="H374" s="21"/>
      <c r="I374" s="21">
        <v>289.0</v>
      </c>
      <c r="J374" s="22">
        <v>6.0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1381</v>
      </c>
      <c r="P374" t="s">
        <v>1378</v>
      </c>
      <c r="Q374" t="s">
        <v>1378</v>
      </c>
    </row>
    <row r="375" spans="1:18" customHeight="1" ht="58">
      <c r="A375" s="16"/>
      <c r="B375" s="18" t="s">
        <v>1383</v>
      </c>
      <c r="C375" s="17" t="s">
        <v>1370</v>
      </c>
      <c r="D375" s="17" t="s">
        <v>1036</v>
      </c>
      <c r="E375" s="17" t="s">
        <v>1384</v>
      </c>
      <c r="F375" s="19"/>
      <c r="G375" s="20">
        <v>1.0</v>
      </c>
      <c r="H375" s="21"/>
      <c r="I375" s="21">
        <v>243.0</v>
      </c>
      <c r="J375" s="22">
        <v>1.0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1385</v>
      </c>
      <c r="P375" t="s">
        <v>1382</v>
      </c>
      <c r="Q375" t="s">
        <v>1382</v>
      </c>
    </row>
    <row r="376" spans="1:18" customHeight="1" ht="58">
      <c r="A376" s="16"/>
      <c r="B376" s="18" t="s">
        <v>1387</v>
      </c>
      <c r="C376" s="17" t="s">
        <v>1370</v>
      </c>
      <c r="D376" s="17" t="s">
        <v>1036</v>
      </c>
      <c r="E376" s="17" t="s">
        <v>1388</v>
      </c>
      <c r="F376" s="19"/>
      <c r="G376" s="20">
        <v>1.0</v>
      </c>
      <c r="H376" s="21"/>
      <c r="I376" s="21">
        <v>151.0</v>
      </c>
      <c r="J376" s="22">
        <v>206.0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1389</v>
      </c>
      <c r="P376" t="s">
        <v>1386</v>
      </c>
      <c r="Q376" t="s">
        <v>1386</v>
      </c>
    </row>
    <row r="377" spans="1:18" customHeight="1" ht="58">
      <c r="A377" s="16"/>
      <c r="B377" s="18" t="s">
        <v>1391</v>
      </c>
      <c r="C377" s="17" t="s">
        <v>1370</v>
      </c>
      <c r="D377" s="17" t="s">
        <v>1036</v>
      </c>
      <c r="E377" s="17" t="s">
        <v>1392</v>
      </c>
      <c r="F377" s="19"/>
      <c r="G377" s="20">
        <v>1.0</v>
      </c>
      <c r="H377" s="21"/>
      <c r="I377" s="21">
        <v>231.0</v>
      </c>
      <c r="J377" s="22">
        <v>1774.0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1393</v>
      </c>
      <c r="P377" t="s">
        <v>1390</v>
      </c>
      <c r="Q377" t="s">
        <v>1390</v>
      </c>
    </row>
    <row r="378" spans="1:18" customHeight="1" ht="58">
      <c r="A378" s="16"/>
      <c r="B378" s="18" t="s">
        <v>1395</v>
      </c>
      <c r="C378" s="17" t="s">
        <v>1396</v>
      </c>
      <c r="D378" s="17" t="s">
        <v>1036</v>
      </c>
      <c r="E378" s="17" t="s">
        <v>1397</v>
      </c>
      <c r="F378" s="19"/>
      <c r="G378" s="20">
        <v>1.0</v>
      </c>
      <c r="H378" s="21"/>
      <c r="I378" s="21">
        <v>237.0</v>
      </c>
      <c r="J378" s="22">
        <v>1716.0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1398</v>
      </c>
      <c r="P378" t="s">
        <v>1394</v>
      </c>
      <c r="Q378" t="s">
        <v>1394</v>
      </c>
    </row>
    <row r="379" spans="1:18" customHeight="1" ht="58">
      <c r="A379" s="16"/>
      <c r="B379" s="18" t="s">
        <v>1400</v>
      </c>
      <c r="C379" s="17" t="s">
        <v>1396</v>
      </c>
      <c r="D379" s="17" t="s">
        <v>1036</v>
      </c>
      <c r="E379" s="17" t="s">
        <v>1401</v>
      </c>
      <c r="F379" s="19"/>
      <c r="G379" s="20">
        <v>1.0</v>
      </c>
      <c r="H379" s="21"/>
      <c r="I379" s="21">
        <v>751.0</v>
      </c>
      <c r="J379" s="22">
        <v>55.0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1402</v>
      </c>
      <c r="P379" t="s">
        <v>1399</v>
      </c>
      <c r="Q379" t="s">
        <v>1399</v>
      </c>
    </row>
    <row r="380" spans="1:18" customHeight="1" ht="58">
      <c r="A380" s="16"/>
      <c r="B380" s="18" t="s">
        <v>1404</v>
      </c>
      <c r="C380" s="17" t="s">
        <v>1396</v>
      </c>
      <c r="D380" s="17" t="s">
        <v>1036</v>
      </c>
      <c r="E380" s="17" t="s">
        <v>1405</v>
      </c>
      <c r="F380" s="19"/>
      <c r="G380" s="20">
        <v>1.0</v>
      </c>
      <c r="H380" s="21"/>
      <c r="I380" s="21">
        <v>319.0</v>
      </c>
      <c r="J380" s="22">
        <v>43.0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1406</v>
      </c>
      <c r="P380" t="s">
        <v>1403</v>
      </c>
      <c r="Q380" t="s">
        <v>1403</v>
      </c>
    </row>
    <row r="381" spans="1:18" customHeight="1" ht="58">
      <c r="A381" s="16"/>
      <c r="B381" s="18" t="s">
        <v>1408</v>
      </c>
      <c r="C381" s="17" t="s">
        <v>1396</v>
      </c>
      <c r="D381" s="17" t="s">
        <v>1036</v>
      </c>
      <c r="E381" s="17" t="s">
        <v>1409</v>
      </c>
      <c r="F381" s="19"/>
      <c r="G381" s="20">
        <v>1.0</v>
      </c>
      <c r="H381" s="21"/>
      <c r="I381" s="21">
        <v>231.0</v>
      </c>
      <c r="J381" s="22">
        <v>1395.0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1410</v>
      </c>
      <c r="P381" t="s">
        <v>1407</v>
      </c>
      <c r="Q381" t="s">
        <v>1407</v>
      </c>
    </row>
    <row r="382" spans="1:18" customHeight="1" ht="58">
      <c r="A382" s="16"/>
      <c r="B382" s="18" t="s">
        <v>1412</v>
      </c>
      <c r="C382" s="17" t="s">
        <v>1413</v>
      </c>
      <c r="D382" s="17" t="s">
        <v>1414</v>
      </c>
      <c r="E382" s="17" t="s">
        <v>1415</v>
      </c>
      <c r="F382" s="19"/>
      <c r="G382" s="20">
        <v>1.0</v>
      </c>
      <c r="H382" s="21"/>
      <c r="I382" s="21">
        <v>98.0</v>
      </c>
      <c r="J382" s="22">
        <v>5.0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1416</v>
      </c>
      <c r="P382" t="s">
        <v>1411</v>
      </c>
      <c r="Q382" t="s">
        <v>1411</v>
      </c>
    </row>
    <row r="383" spans="1:18" customHeight="1" ht="58">
      <c r="A383" s="16"/>
      <c r="B383" s="18" t="s">
        <v>1418</v>
      </c>
      <c r="C383" s="17" t="s">
        <v>1419</v>
      </c>
      <c r="D383" s="17" t="s">
        <v>1420</v>
      </c>
      <c r="E383" s="17"/>
      <c r="F383" s="19"/>
      <c r="G383" s="20">
        <v>1.0</v>
      </c>
      <c r="H383" s="21"/>
      <c r="I383" s="21">
        <v>14.0</v>
      </c>
      <c r="J383" s="22">
        <v>4017.0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1421</v>
      </c>
      <c r="P383" t="s">
        <v>1417</v>
      </c>
      <c r="Q383" t="s">
        <v>1417</v>
      </c>
    </row>
    <row r="384" spans="1:18" customHeight="1" ht="58">
      <c r="A384" s="16"/>
      <c r="B384" s="18" t="s">
        <v>1423</v>
      </c>
      <c r="C384" s="17" t="s">
        <v>1424</v>
      </c>
      <c r="D384" s="17" t="s">
        <v>29</v>
      </c>
      <c r="E384" s="17" t="s">
        <v>1425</v>
      </c>
      <c r="F384" s="19"/>
      <c r="G384" s="20">
        <v>1.0</v>
      </c>
      <c r="H384" s="21"/>
      <c r="I384" s="21">
        <v>4.0</v>
      </c>
      <c r="J384" s="22">
        <v>3312.0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1426</v>
      </c>
      <c r="P384" t="s">
        <v>1422</v>
      </c>
      <c r="Q384" t="s">
        <v>1422</v>
      </c>
    </row>
    <row r="385" spans="1:18" customHeight="1" ht="58">
      <c r="A385" s="16"/>
      <c r="B385" s="18" t="s">
        <v>1428</v>
      </c>
      <c r="C385" s="17" t="s">
        <v>1424</v>
      </c>
      <c r="D385" s="17" t="s">
        <v>29</v>
      </c>
      <c r="E385" s="17" t="s">
        <v>1429</v>
      </c>
      <c r="F385" s="19"/>
      <c r="G385" s="20">
        <v>1.0</v>
      </c>
      <c r="H385" s="21"/>
      <c r="I385" s="21">
        <v>4.0</v>
      </c>
      <c r="J385" s="22">
        <v>3018.0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1430</v>
      </c>
      <c r="P385" t="s">
        <v>1427</v>
      </c>
      <c r="Q385" t="s">
        <v>1427</v>
      </c>
    </row>
    <row r="386" spans="1:18" customHeight="1" ht="58">
      <c r="A386" s="16"/>
      <c r="B386" s="18" t="s">
        <v>1432</v>
      </c>
      <c r="C386" s="17" t="s">
        <v>1424</v>
      </c>
      <c r="D386" s="17" t="s">
        <v>29</v>
      </c>
      <c r="E386" s="17" t="s">
        <v>1433</v>
      </c>
      <c r="F386" s="19"/>
      <c r="G386" s="20">
        <v>1.0</v>
      </c>
      <c r="H386" s="21"/>
      <c r="I386" s="21">
        <v>6.0</v>
      </c>
      <c r="J386" s="22">
        <v>8534.0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1434</v>
      </c>
      <c r="P386" t="s">
        <v>1431</v>
      </c>
      <c r="Q386" t="s">
        <v>1431</v>
      </c>
    </row>
    <row r="387" spans="1:18" customHeight="1" ht="58">
      <c r="A387" s="16"/>
      <c r="B387" s="18" t="s">
        <v>1436</v>
      </c>
      <c r="C387" s="17" t="s">
        <v>1424</v>
      </c>
      <c r="D387" s="17" t="s">
        <v>29</v>
      </c>
      <c r="E387" s="17" t="s">
        <v>1437</v>
      </c>
      <c r="F387" s="19"/>
      <c r="G387" s="20">
        <v>1.0</v>
      </c>
      <c r="H387" s="21"/>
      <c r="I387" s="21">
        <v>5.0</v>
      </c>
      <c r="J387" s="22">
        <v>3502.0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1438</v>
      </c>
      <c r="P387" t="s">
        <v>1435</v>
      </c>
      <c r="Q387" t="s">
        <v>1435</v>
      </c>
    </row>
    <row r="388" spans="1:18" customHeight="1" ht="58">
      <c r="A388" s="16"/>
      <c r="B388" s="18" t="s">
        <v>1440</v>
      </c>
      <c r="C388" s="17" t="s">
        <v>1424</v>
      </c>
      <c r="D388" s="17" t="s">
        <v>29</v>
      </c>
      <c r="E388" s="17" t="s">
        <v>1441</v>
      </c>
      <c r="F388" s="19"/>
      <c r="G388" s="20">
        <v>1.0</v>
      </c>
      <c r="H388" s="21"/>
      <c r="I388" s="21">
        <v>9.0</v>
      </c>
      <c r="J388" s="22">
        <v>7362.0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1442</v>
      </c>
      <c r="P388" t="s">
        <v>1439</v>
      </c>
      <c r="Q388" t="s">
        <v>1439</v>
      </c>
    </row>
    <row r="389" spans="1:18" customHeight="1" ht="58">
      <c r="A389" s="16"/>
      <c r="B389" s="18" t="s">
        <v>1444</v>
      </c>
      <c r="C389" s="17" t="s">
        <v>1424</v>
      </c>
      <c r="D389" s="17" t="s">
        <v>29</v>
      </c>
      <c r="E389" s="17" t="s">
        <v>1445</v>
      </c>
      <c r="F389" s="19"/>
      <c r="G389" s="20">
        <v>1.0</v>
      </c>
      <c r="H389" s="21"/>
      <c r="I389" s="21">
        <v>5.0</v>
      </c>
      <c r="J389" s="22">
        <v>2335.0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1446</v>
      </c>
      <c r="P389" t="s">
        <v>1443</v>
      </c>
      <c r="Q389" t="s">
        <v>1443</v>
      </c>
    </row>
    <row r="390" spans="1:18" customHeight="1" ht="58">
      <c r="A390" s="16"/>
      <c r="B390" s="18" t="s">
        <v>1448</v>
      </c>
      <c r="C390" s="17" t="s">
        <v>1424</v>
      </c>
      <c r="D390" s="17" t="s">
        <v>29</v>
      </c>
      <c r="E390" s="17" t="s">
        <v>1449</v>
      </c>
      <c r="F390" s="19"/>
      <c r="G390" s="20">
        <v>1.0</v>
      </c>
      <c r="H390" s="21"/>
      <c r="I390" s="21">
        <v>5.0</v>
      </c>
      <c r="J390" s="22">
        <v>2775.0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1450</v>
      </c>
      <c r="P390" t="s">
        <v>1447</v>
      </c>
      <c r="Q390" t="s">
        <v>1447</v>
      </c>
    </row>
    <row r="391" spans="1:18" customHeight="1" ht="58">
      <c r="A391" s="16"/>
      <c r="B391" s="18" t="s">
        <v>1452</v>
      </c>
      <c r="C391" s="17" t="s">
        <v>1424</v>
      </c>
      <c r="D391" s="17" t="s">
        <v>29</v>
      </c>
      <c r="E391" s="17" t="s">
        <v>1453</v>
      </c>
      <c r="F391" s="19"/>
      <c r="G391" s="20">
        <v>1.0</v>
      </c>
      <c r="H391" s="21"/>
      <c r="I391" s="21">
        <v>4.0</v>
      </c>
      <c r="J391" s="22">
        <v>2089.0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1454</v>
      </c>
      <c r="P391" t="s">
        <v>1451</v>
      </c>
      <c r="Q391" t="s">
        <v>1451</v>
      </c>
    </row>
    <row r="392" spans="1:18" customHeight="1" ht="58">
      <c r="A392" s="16"/>
      <c r="B392" s="18" t="s">
        <v>1456</v>
      </c>
      <c r="C392" s="17" t="s">
        <v>1424</v>
      </c>
      <c r="D392" s="17" t="s">
        <v>29</v>
      </c>
      <c r="E392" s="17" t="s">
        <v>1457</v>
      </c>
      <c r="F392" s="19"/>
      <c r="G392" s="20">
        <v>1.0</v>
      </c>
      <c r="H392" s="21"/>
      <c r="I392" s="21">
        <v>4.0</v>
      </c>
      <c r="J392" s="22">
        <v>2892.0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1458</v>
      </c>
      <c r="P392" t="s">
        <v>1455</v>
      </c>
      <c r="Q392" t="s">
        <v>1455</v>
      </c>
    </row>
    <row r="393" spans="1:18" customHeight="1" ht="58">
      <c r="A393" s="16"/>
      <c r="B393" s="18" t="s">
        <v>1460</v>
      </c>
      <c r="C393" s="17" t="s">
        <v>1424</v>
      </c>
      <c r="D393" s="17" t="s">
        <v>29</v>
      </c>
      <c r="E393" s="17" t="s">
        <v>1461</v>
      </c>
      <c r="F393" s="19"/>
      <c r="G393" s="20">
        <v>1.0</v>
      </c>
      <c r="H393" s="21"/>
      <c r="I393" s="21">
        <v>6.0</v>
      </c>
      <c r="J393" s="22">
        <v>4014.0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1462</v>
      </c>
      <c r="P393" t="s">
        <v>1459</v>
      </c>
      <c r="Q393" t="s">
        <v>1459</v>
      </c>
    </row>
    <row r="394" spans="1:18" customHeight="1" ht="58">
      <c r="A394" s="16"/>
      <c r="B394" s="18" t="s">
        <v>1464</v>
      </c>
      <c r="C394" s="17" t="s">
        <v>1424</v>
      </c>
      <c r="D394" s="17" t="s">
        <v>29</v>
      </c>
      <c r="E394" s="17" t="s">
        <v>1465</v>
      </c>
      <c r="F394" s="19"/>
      <c r="G394" s="20">
        <v>1.0</v>
      </c>
      <c r="H394" s="21"/>
      <c r="I394" s="21">
        <v>7.0</v>
      </c>
      <c r="J394" s="22">
        <v>3254.0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1466</v>
      </c>
      <c r="P394" t="s">
        <v>1463</v>
      </c>
      <c r="Q394" t="s">
        <v>1463</v>
      </c>
    </row>
    <row r="395" spans="1:18" customHeight="1" ht="58">
      <c r="A395" s="16"/>
      <c r="B395" s="18" t="s">
        <v>1468</v>
      </c>
      <c r="C395" s="17" t="s">
        <v>1424</v>
      </c>
      <c r="D395" s="17" t="s">
        <v>29</v>
      </c>
      <c r="E395" s="17" t="s">
        <v>1469</v>
      </c>
      <c r="F395" s="19"/>
      <c r="G395" s="20">
        <v>1.0</v>
      </c>
      <c r="H395" s="21"/>
      <c r="I395" s="21">
        <v>7.0</v>
      </c>
      <c r="J395" s="22">
        <v>4266.0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1470</v>
      </c>
      <c r="P395" t="s">
        <v>1467</v>
      </c>
      <c r="Q395" t="s">
        <v>1467</v>
      </c>
    </row>
    <row r="396" spans="1:18" customHeight="1" ht="58">
      <c r="A396" s="16"/>
      <c r="B396" s="18" t="s">
        <v>1472</v>
      </c>
      <c r="C396" s="17" t="s">
        <v>1424</v>
      </c>
      <c r="D396" s="17" t="s">
        <v>29</v>
      </c>
      <c r="E396" s="17" t="s">
        <v>1473</v>
      </c>
      <c r="F396" s="19"/>
      <c r="G396" s="20">
        <v>1.0</v>
      </c>
      <c r="H396" s="21"/>
      <c r="I396" s="21">
        <v>6.0</v>
      </c>
      <c r="J396" s="22">
        <v>190.0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1474</v>
      </c>
      <c r="P396" t="s">
        <v>1471</v>
      </c>
      <c r="Q396" t="s">
        <v>1471</v>
      </c>
    </row>
    <row r="397" spans="1:18" customHeight="1" ht="58">
      <c r="A397" s="16"/>
      <c r="B397" s="18" t="s">
        <v>1476</v>
      </c>
      <c r="C397" s="17" t="s">
        <v>1424</v>
      </c>
      <c r="D397" s="17" t="s">
        <v>29</v>
      </c>
      <c r="E397" s="17" t="s">
        <v>1477</v>
      </c>
      <c r="F397" s="19"/>
      <c r="G397" s="20">
        <v>1.0</v>
      </c>
      <c r="H397" s="21"/>
      <c r="I397" s="21">
        <v>5.0</v>
      </c>
      <c r="J397" s="22">
        <v>2065.0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1478</v>
      </c>
      <c r="P397" t="s">
        <v>1475</v>
      </c>
      <c r="Q397" t="s">
        <v>1475</v>
      </c>
    </row>
    <row r="398" spans="1:18" customHeight="1" ht="58">
      <c r="A398" s="16"/>
      <c r="B398" s="18" t="s">
        <v>1480</v>
      </c>
      <c r="C398" s="17" t="s">
        <v>1424</v>
      </c>
      <c r="D398" s="17" t="s">
        <v>29</v>
      </c>
      <c r="E398" s="17" t="s">
        <v>1481</v>
      </c>
      <c r="F398" s="19"/>
      <c r="G398" s="20">
        <v>1.0</v>
      </c>
      <c r="H398" s="21"/>
      <c r="I398" s="21">
        <v>5.0</v>
      </c>
      <c r="J398" s="22">
        <v>3500.0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1482</v>
      </c>
      <c r="P398" t="s">
        <v>1479</v>
      </c>
      <c r="Q398" t="s">
        <v>1479</v>
      </c>
    </row>
    <row r="399" spans="1:18" customHeight="1" ht="58">
      <c r="A399" s="16"/>
      <c r="B399" s="18" t="s">
        <v>1484</v>
      </c>
      <c r="C399" s="17" t="s">
        <v>1424</v>
      </c>
      <c r="D399" s="17" t="s">
        <v>29</v>
      </c>
      <c r="E399" s="17" t="s">
        <v>1485</v>
      </c>
      <c r="F399" s="19"/>
      <c r="G399" s="20">
        <v>1.0</v>
      </c>
      <c r="H399" s="21"/>
      <c r="I399" s="21">
        <v>5.0</v>
      </c>
      <c r="J399" s="22">
        <v>5785.0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1486</v>
      </c>
      <c r="P399" t="s">
        <v>1483</v>
      </c>
      <c r="Q399" t="s">
        <v>1483</v>
      </c>
    </row>
    <row r="400" spans="1:18" customHeight="1" ht="58">
      <c r="A400" s="16"/>
      <c r="B400" s="18" t="s">
        <v>1488</v>
      </c>
      <c r="C400" s="17" t="s">
        <v>1424</v>
      </c>
      <c r="D400" s="17" t="s">
        <v>29</v>
      </c>
      <c r="E400" s="17" t="s">
        <v>1489</v>
      </c>
      <c r="F400" s="19"/>
      <c r="G400" s="20">
        <v>1.0</v>
      </c>
      <c r="H400" s="21"/>
      <c r="I400" s="21">
        <v>4.0</v>
      </c>
      <c r="J400" s="22">
        <v>4250.0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1490</v>
      </c>
      <c r="P400" t="s">
        <v>1487</v>
      </c>
      <c r="Q400" t="s">
        <v>1487</v>
      </c>
    </row>
    <row r="401" spans="1:18" customHeight="1" ht="58">
      <c r="A401" s="16"/>
      <c r="B401" s="18" t="s">
        <v>1492</v>
      </c>
      <c r="C401" s="17" t="s">
        <v>1424</v>
      </c>
      <c r="D401" s="17" t="s">
        <v>29</v>
      </c>
      <c r="E401" s="17" t="s">
        <v>1493</v>
      </c>
      <c r="F401" s="19"/>
      <c r="G401" s="20">
        <v>1.0</v>
      </c>
      <c r="H401" s="21"/>
      <c r="I401" s="21">
        <v>4.0</v>
      </c>
      <c r="J401" s="22">
        <v>4054.0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1494</v>
      </c>
      <c r="P401" t="s">
        <v>1491</v>
      </c>
      <c r="Q401" t="s">
        <v>1491</v>
      </c>
    </row>
    <row r="402" spans="1:18" customHeight="1" ht="58">
      <c r="A402" s="16"/>
      <c r="B402" s="18" t="s">
        <v>1496</v>
      </c>
      <c r="C402" s="17" t="s">
        <v>1424</v>
      </c>
      <c r="D402" s="17" t="s">
        <v>29</v>
      </c>
      <c r="E402" s="17" t="s">
        <v>1497</v>
      </c>
      <c r="F402" s="19"/>
      <c r="G402" s="20">
        <v>1.0</v>
      </c>
      <c r="H402" s="21"/>
      <c r="I402" s="21">
        <v>6.0</v>
      </c>
      <c r="J402" s="22">
        <v>2766.0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1498</v>
      </c>
      <c r="P402" t="s">
        <v>1495</v>
      </c>
      <c r="Q402" t="s">
        <v>1495</v>
      </c>
    </row>
    <row r="403" spans="1:18" customHeight="1" ht="58">
      <c r="A403" s="16"/>
      <c r="B403" s="18" t="s">
        <v>1500</v>
      </c>
      <c r="C403" s="17" t="s">
        <v>1424</v>
      </c>
      <c r="D403" s="17" t="s">
        <v>29</v>
      </c>
      <c r="E403" s="17" t="s">
        <v>1501</v>
      </c>
      <c r="F403" s="19"/>
      <c r="G403" s="20">
        <v>1.0</v>
      </c>
      <c r="H403" s="21"/>
      <c r="I403" s="21">
        <v>6.0</v>
      </c>
      <c r="J403" s="22">
        <v>3117.0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1502</v>
      </c>
      <c r="P403" t="s">
        <v>1499</v>
      </c>
      <c r="Q403" t="s">
        <v>1499</v>
      </c>
    </row>
    <row r="404" spans="1:18" customHeight="1" ht="58">
      <c r="A404" s="16"/>
      <c r="B404" s="18" t="s">
        <v>1504</v>
      </c>
      <c r="C404" s="17" t="s">
        <v>1424</v>
      </c>
      <c r="D404" s="17" t="s">
        <v>29</v>
      </c>
      <c r="E404" s="17" t="s">
        <v>1505</v>
      </c>
      <c r="F404" s="19"/>
      <c r="G404" s="20">
        <v>1.0</v>
      </c>
      <c r="H404" s="21"/>
      <c r="I404" s="21">
        <v>5.0</v>
      </c>
      <c r="J404" s="22">
        <v>3936.0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1506</v>
      </c>
      <c r="P404" t="s">
        <v>1503</v>
      </c>
      <c r="Q404" t="s">
        <v>1503</v>
      </c>
    </row>
    <row r="405" spans="1:18" customHeight="1" ht="58">
      <c r="A405" s="16"/>
      <c r="B405" s="18" t="s">
        <v>1508</v>
      </c>
      <c r="C405" s="17" t="s">
        <v>1509</v>
      </c>
      <c r="D405" s="17"/>
      <c r="E405" s="17"/>
      <c r="F405" s="19"/>
      <c r="G405" s="20">
        <v>1.0</v>
      </c>
      <c r="H405" s="21"/>
      <c r="I405" s="21">
        <v>55.0</v>
      </c>
      <c r="J405" s="22">
        <v>1.0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1510</v>
      </c>
      <c r="P405" t="s">
        <v>1507</v>
      </c>
      <c r="Q405" t="s">
        <v>1507</v>
      </c>
    </row>
    <row r="406" spans="1:18" customHeight="1" ht="58">
      <c r="A406" s="16"/>
      <c r="B406" s="18" t="s">
        <v>1512</v>
      </c>
      <c r="C406" s="17" t="s">
        <v>1513</v>
      </c>
      <c r="D406" s="17" t="s">
        <v>1514</v>
      </c>
      <c r="E406" s="17"/>
      <c r="F406" s="19"/>
      <c r="G406" s="20">
        <v>1.0</v>
      </c>
      <c r="H406" s="21"/>
      <c r="I406" s="21">
        <v>99.0</v>
      </c>
      <c r="J406" s="22">
        <v>65.0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1515</v>
      </c>
      <c r="P406" t="s">
        <v>1511</v>
      </c>
      <c r="Q406" t="s">
        <v>1511</v>
      </c>
    </row>
    <row r="407" spans="1:18" customHeight="1" ht="58">
      <c r="A407" s="16"/>
      <c r="B407" s="18" t="s">
        <v>1517</v>
      </c>
      <c r="C407" s="17" t="s">
        <v>1513</v>
      </c>
      <c r="D407" s="17" t="s">
        <v>1518</v>
      </c>
      <c r="E407" s="17"/>
      <c r="F407" s="19"/>
      <c r="G407" s="20">
        <v>1.0</v>
      </c>
      <c r="H407" s="21"/>
      <c r="I407" s="21">
        <v>132.0</v>
      </c>
      <c r="J407" s="22">
        <v>781.0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1519</v>
      </c>
      <c r="P407" t="s">
        <v>1516</v>
      </c>
      <c r="Q407" t="s">
        <v>1516</v>
      </c>
    </row>
    <row r="408" spans="1:18" customHeight="1" ht="58">
      <c r="A408" s="16"/>
      <c r="B408" s="18" t="s">
        <v>1521</v>
      </c>
      <c r="C408" s="17" t="s">
        <v>1513</v>
      </c>
      <c r="D408" s="17" t="s">
        <v>1522</v>
      </c>
      <c r="E408" s="17"/>
      <c r="F408" s="19"/>
      <c r="G408" s="20">
        <v>1.0</v>
      </c>
      <c r="H408" s="21"/>
      <c r="I408" s="21">
        <v>66.0</v>
      </c>
      <c r="J408" s="22">
        <v>1698.0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1523</v>
      </c>
      <c r="P408" t="s">
        <v>1520</v>
      </c>
      <c r="Q408" t="s">
        <v>1520</v>
      </c>
    </row>
    <row r="409" spans="1:18" customHeight="1" ht="58">
      <c r="A409" s="16"/>
      <c r="B409" s="18" t="s">
        <v>1525</v>
      </c>
      <c r="C409" s="17" t="s">
        <v>1513</v>
      </c>
      <c r="D409" s="17" t="s">
        <v>1526</v>
      </c>
      <c r="E409" s="17"/>
      <c r="F409" s="19"/>
      <c r="G409" s="20">
        <v>1.0</v>
      </c>
      <c r="H409" s="21"/>
      <c r="I409" s="21">
        <v>37.0</v>
      </c>
      <c r="J409" s="22">
        <v>11146.0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1527</v>
      </c>
      <c r="P409" t="s">
        <v>1524</v>
      </c>
      <c r="Q409" t="s">
        <v>1524</v>
      </c>
    </row>
    <row r="410" spans="1:18" customHeight="1" ht="58">
      <c r="A410" s="16"/>
      <c r="B410" s="18" t="s">
        <v>1529</v>
      </c>
      <c r="C410" s="17" t="s">
        <v>1513</v>
      </c>
      <c r="D410" s="17" t="s">
        <v>1530</v>
      </c>
      <c r="E410" s="17"/>
      <c r="F410" s="19"/>
      <c r="G410" s="20">
        <v>1.0</v>
      </c>
      <c r="H410" s="21"/>
      <c r="I410" s="21">
        <v>15.0</v>
      </c>
      <c r="J410" s="22">
        <v>2207.0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1531</v>
      </c>
      <c r="P410" t="s">
        <v>1528</v>
      </c>
      <c r="Q410" t="s">
        <v>1528</v>
      </c>
    </row>
    <row r="411" spans="1:18" customHeight="1" ht="58">
      <c r="A411" s="16"/>
      <c r="B411" s="18" t="s">
        <v>1533</v>
      </c>
      <c r="C411" s="17" t="s">
        <v>1534</v>
      </c>
      <c r="D411" s="17" t="s">
        <v>1535</v>
      </c>
      <c r="E411" s="17"/>
      <c r="F411" s="19"/>
      <c r="G411" s="20">
        <v>1.0</v>
      </c>
      <c r="H411" s="21"/>
      <c r="I411" s="21">
        <v>266.0</v>
      </c>
      <c r="J411" s="22">
        <v>26.0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1536</v>
      </c>
      <c r="P411" t="s">
        <v>1532</v>
      </c>
      <c r="Q411" t="s">
        <v>1532</v>
      </c>
    </row>
    <row r="412" spans="1:18" customHeight="1" ht="58">
      <c r="A412" s="16"/>
      <c r="B412" s="18" t="s">
        <v>1538</v>
      </c>
      <c r="C412" s="17" t="s">
        <v>1539</v>
      </c>
      <c r="D412" s="17" t="s">
        <v>29</v>
      </c>
      <c r="E412" s="17" t="s">
        <v>1540</v>
      </c>
      <c r="F412" s="19"/>
      <c r="G412" s="20">
        <v>1.0</v>
      </c>
      <c r="H412" s="21"/>
      <c r="I412" s="21">
        <v>55.0</v>
      </c>
      <c r="J412" s="22">
        <v>287.0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1541</v>
      </c>
      <c r="P412" t="s">
        <v>1537</v>
      </c>
      <c r="Q412" t="s">
        <v>1537</v>
      </c>
    </row>
    <row r="413" spans="1:18" customHeight="1" ht="58">
      <c r="A413" s="16"/>
      <c r="B413" s="18" t="s">
        <v>1543</v>
      </c>
      <c r="C413" s="17" t="s">
        <v>1544</v>
      </c>
      <c r="D413" s="17" t="s">
        <v>29</v>
      </c>
      <c r="E413" s="17" t="s">
        <v>1545</v>
      </c>
      <c r="F413" s="19"/>
      <c r="G413" s="20">
        <v>1.0</v>
      </c>
      <c r="H413" s="21"/>
      <c r="I413" s="21">
        <v>55.0</v>
      </c>
      <c r="J413" s="22">
        <v>399.0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1546</v>
      </c>
      <c r="P413" t="s">
        <v>1542</v>
      </c>
      <c r="Q413" t="s">
        <v>1542</v>
      </c>
    </row>
    <row r="414" spans="1:18" customHeight="1" ht="58">
      <c r="A414" s="16"/>
      <c r="B414" s="18" t="s">
        <v>1548</v>
      </c>
      <c r="C414" s="17" t="s">
        <v>1544</v>
      </c>
      <c r="D414" s="17" t="s">
        <v>29</v>
      </c>
      <c r="E414" s="17" t="s">
        <v>1549</v>
      </c>
      <c r="F414" s="19"/>
      <c r="G414" s="20">
        <v>1.0</v>
      </c>
      <c r="H414" s="21"/>
      <c r="I414" s="21">
        <v>58.0</v>
      </c>
      <c r="J414" s="22">
        <v>2.0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1550</v>
      </c>
      <c r="P414" t="s">
        <v>1547</v>
      </c>
      <c r="Q414" t="s">
        <v>1547</v>
      </c>
    </row>
    <row r="415" spans="1:18" customHeight="1" ht="58">
      <c r="A415" s="16"/>
      <c r="B415" s="18" t="s">
        <v>1552</v>
      </c>
      <c r="C415" s="17" t="s">
        <v>1544</v>
      </c>
      <c r="D415" s="17" t="s">
        <v>29</v>
      </c>
      <c r="E415" s="17" t="s">
        <v>1553</v>
      </c>
      <c r="F415" s="19"/>
      <c r="G415" s="20">
        <v>1.0</v>
      </c>
      <c r="H415" s="21"/>
      <c r="I415" s="21">
        <v>55.0</v>
      </c>
      <c r="J415" s="22">
        <v>278.0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1554</v>
      </c>
      <c r="P415" t="s">
        <v>1551</v>
      </c>
      <c r="Q415" t="s">
        <v>1551</v>
      </c>
    </row>
    <row r="416" spans="1:18" customHeight="1" ht="58">
      <c r="A416" s="16"/>
      <c r="B416" s="18" t="s">
        <v>1556</v>
      </c>
      <c r="C416" s="17" t="s">
        <v>1544</v>
      </c>
      <c r="D416" s="17" t="s">
        <v>29</v>
      </c>
      <c r="E416" s="17" t="s">
        <v>1557</v>
      </c>
      <c r="F416" s="19"/>
      <c r="G416" s="20">
        <v>1.0</v>
      </c>
      <c r="H416" s="21"/>
      <c r="I416" s="21">
        <v>55.0</v>
      </c>
      <c r="J416" s="22">
        <v>454.0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1558</v>
      </c>
      <c r="P416" t="s">
        <v>1555</v>
      </c>
      <c r="Q416" t="s">
        <v>1555</v>
      </c>
    </row>
    <row r="417" spans="1:18" customHeight="1" ht="58">
      <c r="A417" s="16"/>
      <c r="B417" s="18" t="s">
        <v>1560</v>
      </c>
      <c r="C417" s="17" t="s">
        <v>1544</v>
      </c>
      <c r="D417" s="17" t="s">
        <v>29</v>
      </c>
      <c r="E417" s="17" t="s">
        <v>1561</v>
      </c>
      <c r="F417" s="19"/>
      <c r="G417" s="20">
        <v>1.0</v>
      </c>
      <c r="H417" s="21"/>
      <c r="I417" s="21">
        <v>55.0</v>
      </c>
      <c r="J417" s="22">
        <v>255.0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1562</v>
      </c>
      <c r="P417" t="s">
        <v>1559</v>
      </c>
      <c r="Q417" t="s">
        <v>1559</v>
      </c>
    </row>
    <row r="418" spans="1:18" customHeight="1" ht="58">
      <c r="A418" s="16"/>
      <c r="B418" s="18" t="s">
        <v>1564</v>
      </c>
      <c r="C418" s="17" t="s">
        <v>1544</v>
      </c>
      <c r="D418" s="17" t="s">
        <v>29</v>
      </c>
      <c r="E418" s="17" t="s">
        <v>1565</v>
      </c>
      <c r="F418" s="19"/>
      <c r="G418" s="20">
        <v>1.0</v>
      </c>
      <c r="H418" s="21"/>
      <c r="I418" s="21">
        <v>55.0</v>
      </c>
      <c r="J418" s="22">
        <v>103.0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1566</v>
      </c>
      <c r="P418" t="s">
        <v>1563</v>
      </c>
      <c r="Q418" t="s">
        <v>1563</v>
      </c>
    </row>
    <row r="419" spans="1:18" customHeight="1" ht="58">
      <c r="A419" s="16"/>
      <c r="B419" s="18" t="s">
        <v>1568</v>
      </c>
      <c r="C419" s="17" t="s">
        <v>1544</v>
      </c>
      <c r="D419" s="17" t="s">
        <v>29</v>
      </c>
      <c r="E419" s="17" t="s">
        <v>1569</v>
      </c>
      <c r="F419" s="19"/>
      <c r="G419" s="20">
        <v>1.0</v>
      </c>
      <c r="H419" s="21"/>
      <c r="I419" s="21">
        <v>55.0</v>
      </c>
      <c r="J419" s="22">
        <v>316.0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1570</v>
      </c>
      <c r="P419" t="s">
        <v>1567</v>
      </c>
      <c r="Q419" t="s">
        <v>1567</v>
      </c>
    </row>
    <row r="420" spans="1:18" customHeight="1" ht="58">
      <c r="A420" s="16"/>
      <c r="B420" s="18" t="s">
        <v>1572</v>
      </c>
      <c r="C420" s="17" t="s">
        <v>1544</v>
      </c>
      <c r="D420" s="17" t="s">
        <v>29</v>
      </c>
      <c r="E420" s="17" t="s">
        <v>1573</v>
      </c>
      <c r="F420" s="19"/>
      <c r="G420" s="20">
        <v>1.0</v>
      </c>
      <c r="H420" s="21"/>
      <c r="I420" s="21">
        <v>58.0</v>
      </c>
      <c r="J420" s="22">
        <v>3.0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1574</v>
      </c>
      <c r="P420" t="s">
        <v>1571</v>
      </c>
      <c r="Q420" t="s">
        <v>1571</v>
      </c>
    </row>
    <row r="421" spans="1:18" customHeight="1" ht="58">
      <c r="A421" s="16"/>
      <c r="B421" s="18" t="s">
        <v>1576</v>
      </c>
      <c r="C421" s="17" t="s">
        <v>1544</v>
      </c>
      <c r="D421" s="17" t="s">
        <v>29</v>
      </c>
      <c r="E421" s="17" t="s">
        <v>1577</v>
      </c>
      <c r="F421" s="19"/>
      <c r="G421" s="20">
        <v>1.0</v>
      </c>
      <c r="H421" s="21"/>
      <c r="I421" s="21">
        <v>55.0</v>
      </c>
      <c r="J421" s="22">
        <v>94.0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1578</v>
      </c>
      <c r="P421" t="s">
        <v>1575</v>
      </c>
      <c r="Q421" t="s">
        <v>1575</v>
      </c>
    </row>
    <row r="422" spans="1:18" customHeight="1" ht="58">
      <c r="A422" s="16"/>
      <c r="B422" s="18" t="s">
        <v>1580</v>
      </c>
      <c r="C422" s="17" t="s">
        <v>1544</v>
      </c>
      <c r="D422" s="17" t="s">
        <v>29</v>
      </c>
      <c r="E422" s="17" t="s">
        <v>1581</v>
      </c>
      <c r="F422" s="19"/>
      <c r="G422" s="20">
        <v>1.0</v>
      </c>
      <c r="H422" s="21"/>
      <c r="I422" s="21">
        <v>55.0</v>
      </c>
      <c r="J422" s="22">
        <v>215.0</v>
      </c>
      <c r="K422" s="50"/>
      <c r="L422" s="21" t="str">
        <f>IF(K422&gt;0,K422*I422,"")</f>
      </c>
      <c r="M422" s="52"/>
      <c r="N422" t="str">
        <f>IF(K422&gt;0,COUNTIF($K$7:K422,"&gt;0"),"")</f>
      </c>
      <c r="O422" t="s">
        <v>1582</v>
      </c>
      <c r="P422" t="s">
        <v>1579</v>
      </c>
      <c r="Q422" t="s">
        <v>1579</v>
      </c>
    </row>
    <row r="423" spans="1:18" customHeight="1" ht="58">
      <c r="A423" s="16"/>
      <c r="B423" s="18" t="s">
        <v>1584</v>
      </c>
      <c r="C423" s="17" t="s">
        <v>1585</v>
      </c>
      <c r="D423" s="17" t="s">
        <v>1586</v>
      </c>
      <c r="E423" s="17" t="s">
        <v>1587</v>
      </c>
      <c r="F423" s="19"/>
      <c r="G423" s="20">
        <v>1.0</v>
      </c>
      <c r="H423" s="21"/>
      <c r="I423" s="21">
        <v>198.0</v>
      </c>
      <c r="J423" s="22">
        <v>77.0</v>
      </c>
      <c r="K423" s="50"/>
      <c r="L423" s="21" t="str">
        <f>IF(K423&gt;0,K423*I423,"")</f>
      </c>
      <c r="M423" s="52"/>
      <c r="N423" t="str">
        <f>IF(K423&gt;0,COUNTIF($K$7:K423,"&gt;0"),"")</f>
      </c>
      <c r="O423" t="s">
        <v>1588</v>
      </c>
      <c r="P423" t="s">
        <v>1583</v>
      </c>
      <c r="Q423" t="s">
        <v>1583</v>
      </c>
    </row>
    <row r="424" spans="1:18" customHeight="1" ht="58">
      <c r="A424" s="16"/>
      <c r="B424" s="18" t="s">
        <v>1590</v>
      </c>
      <c r="C424" s="17" t="s">
        <v>1591</v>
      </c>
      <c r="D424" s="17" t="s">
        <v>29</v>
      </c>
      <c r="E424" s="17" t="s">
        <v>1592</v>
      </c>
      <c r="F424" s="19"/>
      <c r="G424" s="20">
        <v>1.0</v>
      </c>
      <c r="H424" s="21"/>
      <c r="I424" s="21">
        <v>2.0</v>
      </c>
      <c r="J424" s="22">
        <v>2515.0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1593</v>
      </c>
      <c r="P424" t="s">
        <v>1589</v>
      </c>
      <c r="Q424" t="s">
        <v>1589</v>
      </c>
    </row>
    <row r="425" spans="1:18" customHeight="1" ht="58">
      <c r="A425" s="16"/>
      <c r="B425" s="18" t="s">
        <v>1595</v>
      </c>
      <c r="C425" s="17" t="s">
        <v>1591</v>
      </c>
      <c r="D425" s="17" t="s">
        <v>29</v>
      </c>
      <c r="E425" s="17" t="s">
        <v>1596</v>
      </c>
      <c r="F425" s="19"/>
      <c r="G425" s="20">
        <v>1.0</v>
      </c>
      <c r="H425" s="21"/>
      <c r="I425" s="21">
        <v>3.0</v>
      </c>
      <c r="J425" s="22">
        <v>3190.0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1597</v>
      </c>
      <c r="P425" t="s">
        <v>1594</v>
      </c>
      <c r="Q425" t="s">
        <v>1594</v>
      </c>
    </row>
    <row r="426" spans="1:18" customHeight="1" ht="58">
      <c r="A426" s="16"/>
      <c r="B426" s="18" t="s">
        <v>1599</v>
      </c>
      <c r="C426" s="17" t="s">
        <v>1591</v>
      </c>
      <c r="D426" s="17" t="s">
        <v>29</v>
      </c>
      <c r="E426" s="17" t="s">
        <v>1600</v>
      </c>
      <c r="F426" s="19"/>
      <c r="G426" s="20">
        <v>1.0</v>
      </c>
      <c r="H426" s="21"/>
      <c r="I426" s="21">
        <v>2.0</v>
      </c>
      <c r="J426" s="22">
        <v>3267.0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1601</v>
      </c>
      <c r="P426" t="s">
        <v>1598</v>
      </c>
      <c r="Q426" t="s">
        <v>1598</v>
      </c>
    </row>
    <row r="427" spans="1:18" customHeight="1" ht="58">
      <c r="A427" s="16"/>
      <c r="B427" s="18" t="s">
        <v>1603</v>
      </c>
      <c r="C427" s="17" t="s">
        <v>1591</v>
      </c>
      <c r="D427" s="17" t="s">
        <v>29</v>
      </c>
      <c r="E427" s="17" t="s">
        <v>1604</v>
      </c>
      <c r="F427" s="19"/>
      <c r="G427" s="20">
        <v>1.0</v>
      </c>
      <c r="H427" s="21"/>
      <c r="I427" s="21">
        <v>3.0</v>
      </c>
      <c r="J427" s="22">
        <v>2595.0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1605</v>
      </c>
      <c r="P427" t="s">
        <v>1602</v>
      </c>
      <c r="Q427" t="s">
        <v>1602</v>
      </c>
    </row>
    <row r="428" spans="1:18" customHeight="1" ht="58">
      <c r="A428" s="16"/>
      <c r="B428" s="18" t="s">
        <v>1607</v>
      </c>
      <c r="C428" s="17" t="s">
        <v>1591</v>
      </c>
      <c r="D428" s="17" t="s">
        <v>29</v>
      </c>
      <c r="E428" s="17" t="s">
        <v>1608</v>
      </c>
      <c r="F428" s="19"/>
      <c r="G428" s="20">
        <v>1.0</v>
      </c>
      <c r="H428" s="21"/>
      <c r="I428" s="21">
        <v>3.0</v>
      </c>
      <c r="J428" s="22">
        <v>2986.0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1609</v>
      </c>
      <c r="P428" t="s">
        <v>1606</v>
      </c>
      <c r="Q428" t="s">
        <v>1606</v>
      </c>
    </row>
    <row r="429" spans="1:18" customHeight="1" ht="58">
      <c r="A429" s="16"/>
      <c r="B429" s="18" t="s">
        <v>1611</v>
      </c>
      <c r="C429" s="17" t="s">
        <v>1591</v>
      </c>
      <c r="D429" s="17" t="s">
        <v>29</v>
      </c>
      <c r="E429" s="17" t="s">
        <v>1612</v>
      </c>
      <c r="F429" s="19"/>
      <c r="G429" s="20">
        <v>1.0</v>
      </c>
      <c r="H429" s="21"/>
      <c r="I429" s="21">
        <v>3.0</v>
      </c>
      <c r="J429" s="22">
        <v>2918.0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1613</v>
      </c>
      <c r="P429" t="s">
        <v>1610</v>
      </c>
      <c r="Q429" t="s">
        <v>1610</v>
      </c>
    </row>
    <row r="430" spans="1:18" customHeight="1" ht="58">
      <c r="A430" s="16"/>
      <c r="B430" s="18" t="s">
        <v>1615</v>
      </c>
      <c r="C430" s="17" t="s">
        <v>1591</v>
      </c>
      <c r="D430" s="17" t="s">
        <v>29</v>
      </c>
      <c r="E430" s="17" t="s">
        <v>1616</v>
      </c>
      <c r="F430" s="19"/>
      <c r="G430" s="20">
        <v>1.0</v>
      </c>
      <c r="H430" s="21"/>
      <c r="I430" s="21">
        <v>3.0</v>
      </c>
      <c r="J430" s="22">
        <v>1721.0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1617</v>
      </c>
      <c r="P430" t="s">
        <v>1614</v>
      </c>
      <c r="Q430" t="s">
        <v>1614</v>
      </c>
    </row>
    <row r="431" spans="1:18" customHeight="1" ht="58">
      <c r="A431" s="16"/>
      <c r="B431" s="18" t="s">
        <v>1619</v>
      </c>
      <c r="C431" s="17" t="s">
        <v>1591</v>
      </c>
      <c r="D431" s="17" t="s">
        <v>29</v>
      </c>
      <c r="E431" s="17" t="s">
        <v>1620</v>
      </c>
      <c r="F431" s="19"/>
      <c r="G431" s="20">
        <v>1.0</v>
      </c>
      <c r="H431" s="21"/>
      <c r="I431" s="21">
        <v>3.0</v>
      </c>
      <c r="J431" s="22">
        <v>4403.0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1621</v>
      </c>
      <c r="P431" t="s">
        <v>1618</v>
      </c>
      <c r="Q431" t="s">
        <v>1618</v>
      </c>
    </row>
    <row r="432" spans="1:18" customHeight="1" ht="58">
      <c r="A432" s="16"/>
      <c r="B432" s="18" t="s">
        <v>1623</v>
      </c>
      <c r="C432" s="17" t="s">
        <v>1591</v>
      </c>
      <c r="D432" s="17" t="s">
        <v>29</v>
      </c>
      <c r="E432" s="17" t="s">
        <v>1624</v>
      </c>
      <c r="F432" s="19"/>
      <c r="G432" s="20">
        <v>1.0</v>
      </c>
      <c r="H432" s="21"/>
      <c r="I432" s="21">
        <v>2.0</v>
      </c>
      <c r="J432" s="22">
        <v>2074.0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1625</v>
      </c>
      <c r="P432" t="s">
        <v>1622</v>
      </c>
      <c r="Q432" t="s">
        <v>1622</v>
      </c>
    </row>
    <row r="433" spans="1:18" customHeight="1" ht="58">
      <c r="A433" s="16"/>
      <c r="B433" s="18" t="s">
        <v>1627</v>
      </c>
      <c r="C433" s="17" t="s">
        <v>1591</v>
      </c>
      <c r="D433" s="17" t="s">
        <v>29</v>
      </c>
      <c r="E433" s="17" t="s">
        <v>1628</v>
      </c>
      <c r="F433" s="19"/>
      <c r="G433" s="20">
        <v>1.0</v>
      </c>
      <c r="H433" s="21"/>
      <c r="I433" s="21">
        <v>3.0</v>
      </c>
      <c r="J433" s="22">
        <v>2422.0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1629</v>
      </c>
      <c r="P433" t="s">
        <v>1626</v>
      </c>
      <c r="Q433" t="s">
        <v>1626</v>
      </c>
    </row>
    <row r="434" spans="1:18" customHeight="1" ht="58">
      <c r="A434" s="16"/>
      <c r="B434" s="18" t="s">
        <v>1631</v>
      </c>
      <c r="C434" s="17" t="s">
        <v>1591</v>
      </c>
      <c r="D434" s="17" t="s">
        <v>29</v>
      </c>
      <c r="E434" s="17" t="s">
        <v>1632</v>
      </c>
      <c r="F434" s="19"/>
      <c r="G434" s="20">
        <v>1.0</v>
      </c>
      <c r="H434" s="21"/>
      <c r="I434" s="21">
        <v>2.0</v>
      </c>
      <c r="J434" s="22">
        <v>3279.0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1633</v>
      </c>
      <c r="P434" t="s">
        <v>1630</v>
      </c>
      <c r="Q434" t="s">
        <v>1630</v>
      </c>
    </row>
    <row r="435" spans="1:18" customHeight="1" ht="58">
      <c r="A435" s="16"/>
      <c r="B435" s="18" t="s">
        <v>1635</v>
      </c>
      <c r="C435" s="17" t="s">
        <v>1636</v>
      </c>
      <c r="D435" s="17" t="s">
        <v>29</v>
      </c>
      <c r="E435" s="17" t="s">
        <v>1637</v>
      </c>
      <c r="F435" s="19"/>
      <c r="G435" s="20">
        <v>1.0</v>
      </c>
      <c r="H435" s="21"/>
      <c r="I435" s="21">
        <v>70.0</v>
      </c>
      <c r="J435" s="22">
        <v>26.0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1638</v>
      </c>
      <c r="P435" t="s">
        <v>1634</v>
      </c>
      <c r="Q435" t="s">
        <v>1634</v>
      </c>
    </row>
    <row r="436" spans="1:18" customHeight="1" ht="58">
      <c r="A436" s="16"/>
      <c r="B436" s="18" t="s">
        <v>1640</v>
      </c>
      <c r="C436" s="17" t="s">
        <v>1641</v>
      </c>
      <c r="D436" s="17" t="s">
        <v>1642</v>
      </c>
      <c r="E436" s="17"/>
      <c r="F436" s="19"/>
      <c r="G436" s="20">
        <v>1.0</v>
      </c>
      <c r="H436" s="21"/>
      <c r="I436" s="21">
        <v>162.0</v>
      </c>
      <c r="J436" s="22">
        <v>29.0</v>
      </c>
      <c r="K436" s="50"/>
      <c r="L436" s="21" t="str">
        <f>IF(K436&gt;0,K436*I436,"")</f>
      </c>
      <c r="M436" s="52"/>
      <c r="N436" t="str">
        <f>IF(K436&gt;0,COUNTIF($K$7:K436,"&gt;0"),"")</f>
      </c>
      <c r="O436" t="s">
        <v>1643</v>
      </c>
      <c r="P436" t="s">
        <v>1639</v>
      </c>
      <c r="Q436" t="s">
        <v>1639</v>
      </c>
    </row>
    <row r="437" spans="1:18" customHeight="1" ht="58">
      <c r="A437" s="16"/>
      <c r="B437" s="18" t="s">
        <v>1645</v>
      </c>
      <c r="C437" s="17" t="s">
        <v>1646</v>
      </c>
      <c r="D437" s="17" t="s">
        <v>1647</v>
      </c>
      <c r="E437" s="17"/>
      <c r="F437" s="19"/>
      <c r="G437" s="20">
        <v>1.0</v>
      </c>
      <c r="H437" s="21"/>
      <c r="I437" s="21">
        <v>266.0</v>
      </c>
      <c r="J437" s="22">
        <v>72.0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1648</v>
      </c>
      <c r="P437" t="s">
        <v>1644</v>
      </c>
      <c r="Q437" t="s">
        <v>1644</v>
      </c>
    </row>
    <row r="438" spans="1:18" customHeight="1" ht="24">
      <c r="A438" s="23" t="s">
        <v>1649</v>
      </c>
      <c r="B438" s="24"/>
      <c r="C438" s="25"/>
      <c r="D438" s="25"/>
      <c r="E438" s="25"/>
      <c r="F438" s="26"/>
      <c r="G438" s="27"/>
      <c r="H438" s="28"/>
      <c r="I438" s="28"/>
      <c r="J438" s="29"/>
      <c r="K438" s="49"/>
      <c r="L438" s="28"/>
      <c r="M438" s="51"/>
      <c r="N438" t="str">
        <f>IF(K438&gt;0,COUNTIF($K$7:K438,"&gt;0"),"")</f>
      </c>
    </row>
    <row r="439" spans="1:18" customHeight="1" ht="58">
      <c r="A439" s="16"/>
      <c r="B439" s="18" t="s">
        <v>1651</v>
      </c>
      <c r="C439" s="17" t="s">
        <v>1652</v>
      </c>
      <c r="D439" s="17" t="s">
        <v>1031</v>
      </c>
      <c r="E439" s="17"/>
      <c r="F439" s="19"/>
      <c r="G439" s="20">
        <v>1.0</v>
      </c>
      <c r="H439" s="21"/>
      <c r="I439" s="21">
        <v>122.0</v>
      </c>
      <c r="J439" s="22">
        <v>43.0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1653</v>
      </c>
      <c r="P439" t="s">
        <v>1650</v>
      </c>
      <c r="Q439" t="s">
        <v>1650</v>
      </c>
    </row>
    <row r="440" spans="1:18" customHeight="1" ht="58">
      <c r="A440" s="16"/>
      <c r="B440" s="18" t="s">
        <v>1655</v>
      </c>
      <c r="C440" s="17" t="s">
        <v>1656</v>
      </c>
      <c r="D440" s="17"/>
      <c r="E440" s="17"/>
      <c r="F440" s="19"/>
      <c r="G440" s="20">
        <v>1.0</v>
      </c>
      <c r="H440" s="21"/>
      <c r="I440" s="21">
        <v>70.0</v>
      </c>
      <c r="J440" s="22">
        <v>110.0</v>
      </c>
      <c r="K440" s="50"/>
      <c r="L440" s="21" t="str">
        <f>IF(K440&gt;0,K440*I440,"")</f>
      </c>
      <c r="M440" s="52"/>
      <c r="N440" t="str">
        <f>IF(K440&gt;0,COUNTIF($K$7:K440,"&gt;0"),"")</f>
      </c>
      <c r="O440" t="s">
        <v>1657</v>
      </c>
      <c r="P440" t="s">
        <v>1654</v>
      </c>
      <c r="Q440" t="s">
        <v>1654</v>
      </c>
    </row>
    <row r="441" spans="1:18" customHeight="1" ht="58">
      <c r="A441" s="16"/>
      <c r="B441" s="18" t="s">
        <v>1659</v>
      </c>
      <c r="C441" s="17" t="s">
        <v>1660</v>
      </c>
      <c r="D441" s="17" t="s">
        <v>1036</v>
      </c>
      <c r="E441" s="17" t="s">
        <v>1661</v>
      </c>
      <c r="F441" s="19"/>
      <c r="G441" s="20">
        <v>1.0</v>
      </c>
      <c r="H441" s="21"/>
      <c r="I441" s="21">
        <v>44.0</v>
      </c>
      <c r="J441" s="22">
        <v>6344.0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1662</v>
      </c>
      <c r="P441" t="s">
        <v>1658</v>
      </c>
      <c r="Q441" t="s">
        <v>1658</v>
      </c>
    </row>
    <row r="442" spans="1:18" customHeight="1" ht="58">
      <c r="A442" s="16"/>
      <c r="B442" s="18" t="s">
        <v>1664</v>
      </c>
      <c r="C442" s="17" t="s">
        <v>1665</v>
      </c>
      <c r="D442" s="17" t="s">
        <v>1036</v>
      </c>
      <c r="E442" s="17" t="s">
        <v>1666</v>
      </c>
      <c r="F442" s="19" t="s">
        <v>1196</v>
      </c>
      <c r="G442" s="20">
        <v>10.0</v>
      </c>
      <c r="H442" s="21"/>
      <c r="I442" s="21">
        <v>28.0</v>
      </c>
      <c r="J442" s="22">
        <v>2995.0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1667</v>
      </c>
      <c r="P442" t="s">
        <v>1663</v>
      </c>
      <c r="Q442" t="s">
        <v>1663</v>
      </c>
    </row>
    <row r="443" spans="1:18" customHeight="1" ht="58">
      <c r="A443" s="16"/>
      <c r="B443" s="18" t="s">
        <v>1669</v>
      </c>
      <c r="C443" s="17" t="s">
        <v>1670</v>
      </c>
      <c r="D443" s="17"/>
      <c r="E443" s="17" t="s">
        <v>1671</v>
      </c>
      <c r="F443" s="19"/>
      <c r="G443" s="20">
        <v>1.0</v>
      </c>
      <c r="H443" s="21"/>
      <c r="I443" s="21">
        <v>1451.0</v>
      </c>
      <c r="J443" s="22">
        <v>1.0</v>
      </c>
      <c r="K443" s="50"/>
      <c r="L443" s="21" t="str">
        <f>IF(K443&gt;0,K443*I443,"")</f>
      </c>
      <c r="M443" s="52"/>
      <c r="N443" t="str">
        <f>IF(K443&gt;0,COUNTIF($K$7:K443,"&gt;0"),"")</f>
      </c>
      <c r="P443" t="s">
        <v>1668</v>
      </c>
      <c r="Q443" t="s">
        <v>1668</v>
      </c>
    </row>
    <row r="444" spans="1:18" customHeight="1" ht="58">
      <c r="A444" s="16"/>
      <c r="B444" s="18" t="s">
        <v>1673</v>
      </c>
      <c r="C444" s="17" t="s">
        <v>1674</v>
      </c>
      <c r="D444" s="17" t="s">
        <v>1675</v>
      </c>
      <c r="E444" s="17"/>
      <c r="F444" s="19"/>
      <c r="G444" s="20">
        <v>1.0</v>
      </c>
      <c r="H444" s="21"/>
      <c r="I444" s="21">
        <v>47.0</v>
      </c>
      <c r="J444" s="22">
        <v>625.0</v>
      </c>
      <c r="K444" s="50"/>
      <c r="L444" s="21" t="str">
        <f>IF(K444&gt;0,K444*I444,"")</f>
      </c>
      <c r="M444" s="52"/>
      <c r="N444" t="str">
        <f>IF(K444&gt;0,COUNTIF($K$7:K444,"&gt;0"),"")</f>
      </c>
      <c r="O444" t="s">
        <v>1676</v>
      </c>
      <c r="P444" t="s">
        <v>1672</v>
      </c>
      <c r="Q444" t="s">
        <v>1672</v>
      </c>
    </row>
    <row r="445" spans="1:18" customHeight="1" ht="58">
      <c r="A445" s="16"/>
      <c r="B445" s="18" t="s">
        <v>1678</v>
      </c>
      <c r="C445" s="17" t="s">
        <v>1679</v>
      </c>
      <c r="D445" s="17"/>
      <c r="E445" s="17" t="s">
        <v>1250</v>
      </c>
      <c r="F445" s="19"/>
      <c r="G445" s="20">
        <v>1.0</v>
      </c>
      <c r="H445" s="21"/>
      <c r="I445" s="21">
        <v>347.0</v>
      </c>
      <c r="J445" s="22">
        <v>1.0</v>
      </c>
      <c r="K445" s="50"/>
      <c r="L445" s="21" t="str">
        <f>IF(K445&gt;0,K445*I445,"")</f>
      </c>
      <c r="M445" s="52"/>
      <c r="N445" t="str">
        <f>IF(K445&gt;0,COUNTIF($K$7:K445,"&gt;0"),"")</f>
      </c>
      <c r="P445" t="s">
        <v>1677</v>
      </c>
      <c r="Q445" t="s">
        <v>1677</v>
      </c>
    </row>
    <row r="446" spans="1:18" customHeight="1" ht="58">
      <c r="A446" s="16"/>
      <c r="B446" s="18" t="s">
        <v>1681</v>
      </c>
      <c r="C446" s="17" t="s">
        <v>1682</v>
      </c>
      <c r="D446" s="17" t="s">
        <v>1683</v>
      </c>
      <c r="E446" s="17" t="s">
        <v>1684</v>
      </c>
      <c r="F446" s="19"/>
      <c r="G446" s="20">
        <v>1.0</v>
      </c>
      <c r="H446" s="21"/>
      <c r="I446" s="21">
        <v>289.0</v>
      </c>
      <c r="J446" s="22">
        <v>1.0</v>
      </c>
      <c r="K446" s="50"/>
      <c r="L446" s="21" t="str">
        <f>IF(K446&gt;0,K446*I446,"")</f>
      </c>
      <c r="M446" s="52"/>
      <c r="N446" t="str">
        <f>IF(K446&gt;0,COUNTIF($K$7:K446,"&gt;0"),"")</f>
      </c>
      <c r="P446" t="s">
        <v>1680</v>
      </c>
      <c r="Q446" t="s">
        <v>1680</v>
      </c>
    </row>
    <row r="447" spans="1:18" customHeight="1" ht="58">
      <c r="A447" s="16"/>
      <c r="B447" s="18" t="s">
        <v>1686</v>
      </c>
      <c r="C447" s="17" t="s">
        <v>1687</v>
      </c>
      <c r="D447" s="17" t="s">
        <v>1688</v>
      </c>
      <c r="E447" s="17" t="s">
        <v>1684</v>
      </c>
      <c r="F447" s="19"/>
      <c r="G447" s="20">
        <v>1.0</v>
      </c>
      <c r="H447" s="21"/>
      <c r="I447" s="21">
        <v>446.0</v>
      </c>
      <c r="J447" s="22">
        <v>1.0</v>
      </c>
      <c r="K447" s="50"/>
      <c r="L447" s="21" t="str">
        <f>IF(K447&gt;0,K447*I447,"")</f>
      </c>
      <c r="M447" s="52"/>
      <c r="N447" t="str">
        <f>IF(K447&gt;0,COUNTIF($K$7:K447,"&gt;0"),"")</f>
      </c>
      <c r="P447" t="s">
        <v>1685</v>
      </c>
      <c r="Q447" t="s">
        <v>1685</v>
      </c>
    </row>
    <row r="448" spans="1:18" customHeight="1" ht="58">
      <c r="A448" s="16"/>
      <c r="B448" s="18" t="s">
        <v>1690</v>
      </c>
      <c r="C448" s="17" t="s">
        <v>1691</v>
      </c>
      <c r="D448" s="17" t="s">
        <v>1031</v>
      </c>
      <c r="E448" s="17"/>
      <c r="F448" s="19"/>
      <c r="G448" s="20">
        <v>1.0</v>
      </c>
      <c r="H448" s="21"/>
      <c r="I448" s="21">
        <v>99.0</v>
      </c>
      <c r="J448" s="22">
        <v>73.0</v>
      </c>
      <c r="K448" s="50"/>
      <c r="L448" s="21" t="str">
        <f>IF(K448&gt;0,K448*I448,"")</f>
      </c>
      <c r="M448" s="52"/>
      <c r="N448" t="str">
        <f>IF(K448&gt;0,COUNTIF($K$7:K448,"&gt;0"),"")</f>
      </c>
      <c r="O448" t="s">
        <v>1692</v>
      </c>
      <c r="P448" t="s">
        <v>1689</v>
      </c>
      <c r="Q448" t="s">
        <v>1689</v>
      </c>
    </row>
    <row r="449" spans="1:18" customHeight="1" ht="58">
      <c r="A449" s="16"/>
      <c r="B449" s="18" t="s">
        <v>1694</v>
      </c>
      <c r="C449" s="17" t="s">
        <v>1695</v>
      </c>
      <c r="D449" s="17" t="s">
        <v>1696</v>
      </c>
      <c r="E449" s="17" t="s">
        <v>1187</v>
      </c>
      <c r="F449" s="19" t="s">
        <v>1196</v>
      </c>
      <c r="G449" s="20">
        <v>1.0</v>
      </c>
      <c r="H449" s="21"/>
      <c r="I449" s="21">
        <v>58.0</v>
      </c>
      <c r="J449" s="22">
        <v>1.0</v>
      </c>
      <c r="K449" s="50"/>
      <c r="L449" s="21" t="str">
        <f>IF(K449&gt;0,K449*I449,"")</f>
      </c>
      <c r="M449" s="52"/>
      <c r="N449" t="str">
        <f>IF(K449&gt;0,COUNTIF($K$7:K449,"&gt;0"),"")</f>
      </c>
      <c r="O449" t="s">
        <v>1697</v>
      </c>
      <c r="P449" t="s">
        <v>1693</v>
      </c>
      <c r="Q449" t="s">
        <v>1693</v>
      </c>
    </row>
    <row r="450" spans="1:18" customHeight="1" ht="58">
      <c r="A450" s="16"/>
      <c r="B450" s="18" t="s">
        <v>1694</v>
      </c>
      <c r="C450" s="17" t="s">
        <v>1695</v>
      </c>
      <c r="D450" s="17" t="s">
        <v>1699</v>
      </c>
      <c r="E450" s="17" t="s">
        <v>1187</v>
      </c>
      <c r="F450" s="19" t="s">
        <v>1196</v>
      </c>
      <c r="G450" s="20">
        <v>1.0</v>
      </c>
      <c r="H450" s="21"/>
      <c r="I450" s="21">
        <v>58.0</v>
      </c>
      <c r="J450" s="22">
        <v>2.0</v>
      </c>
      <c r="K450" s="50"/>
      <c r="L450" s="21" t="str">
        <f>IF(K450&gt;0,K450*I450,"")</f>
      </c>
      <c r="M450" s="52"/>
      <c r="N450" t="str">
        <f>IF(K450&gt;0,COUNTIF($K$7:K450,"&gt;0"),"")</f>
      </c>
      <c r="O450" t="s">
        <v>1700</v>
      </c>
      <c r="P450" t="s">
        <v>1698</v>
      </c>
      <c r="Q450" t="s">
        <v>1698</v>
      </c>
    </row>
    <row r="451" spans="1:18" customHeight="1" ht="58">
      <c r="A451" s="16"/>
      <c r="B451" s="18" t="s">
        <v>1694</v>
      </c>
      <c r="C451" s="17" t="s">
        <v>1695</v>
      </c>
      <c r="D451" s="17" t="s">
        <v>1702</v>
      </c>
      <c r="E451" s="17" t="s">
        <v>1187</v>
      </c>
      <c r="F451" s="19" t="s">
        <v>1196</v>
      </c>
      <c r="G451" s="20">
        <v>1.0</v>
      </c>
      <c r="H451" s="21"/>
      <c r="I451" s="21">
        <v>58.0</v>
      </c>
      <c r="J451" s="22">
        <v>1093.0</v>
      </c>
      <c r="K451" s="50"/>
      <c r="L451" s="21" t="str">
        <f>IF(K451&gt;0,K451*I451,"")</f>
      </c>
      <c r="M451" s="52"/>
      <c r="N451" t="str">
        <f>IF(K451&gt;0,COUNTIF($K$7:K451,"&gt;0"),"")</f>
      </c>
      <c r="O451" t="s">
        <v>1703</v>
      </c>
      <c r="P451" t="s">
        <v>1701</v>
      </c>
      <c r="Q451" t="s">
        <v>1701</v>
      </c>
    </row>
    <row r="452" spans="1:18" customHeight="1" ht="58">
      <c r="A452" s="16"/>
      <c r="B452" s="18" t="s">
        <v>1705</v>
      </c>
      <c r="C452" s="17" t="s">
        <v>1706</v>
      </c>
      <c r="D452" s="17"/>
      <c r="E452" s="17"/>
      <c r="F452" s="19"/>
      <c r="G452" s="20">
        <v>1.0</v>
      </c>
      <c r="H452" s="21"/>
      <c r="I452" s="21">
        <v>378.0</v>
      </c>
      <c r="J452" s="22">
        <v>12.0</v>
      </c>
      <c r="K452" s="50"/>
      <c r="L452" s="21" t="str">
        <f>IF(K452&gt;0,K452*I452,"")</f>
      </c>
      <c r="M452" s="52"/>
      <c r="N452" t="str">
        <f>IF(K452&gt;0,COUNTIF($K$7:K452,"&gt;0"),"")</f>
      </c>
      <c r="O452" t="s">
        <v>1707</v>
      </c>
      <c r="P452" t="s">
        <v>1704</v>
      </c>
      <c r="Q452" t="s">
        <v>1704</v>
      </c>
    </row>
    <row r="453" spans="1:18" customHeight="1" ht="58">
      <c r="A453" s="16"/>
      <c r="B453" s="18" t="s">
        <v>1709</v>
      </c>
      <c r="C453" s="17" t="s">
        <v>1710</v>
      </c>
      <c r="D453" s="17"/>
      <c r="E453" s="17"/>
      <c r="F453" s="19"/>
      <c r="G453" s="20">
        <v>1.0</v>
      </c>
      <c r="H453" s="21"/>
      <c r="I453" s="21">
        <v>2998.0</v>
      </c>
      <c r="J453" s="22">
        <v>8.0</v>
      </c>
      <c r="K453" s="50"/>
      <c r="L453" s="21" t="str">
        <f>IF(K453&gt;0,K453*I453,"")</f>
      </c>
      <c r="M453" s="52"/>
      <c r="N453" t="str">
        <f>IF(K453&gt;0,COUNTIF($K$7:K453,"&gt;0"),"")</f>
      </c>
      <c r="O453" t="s">
        <v>1711</v>
      </c>
      <c r="P453" t="s">
        <v>1708</v>
      </c>
      <c r="Q453" t="s">
        <v>1708</v>
      </c>
    </row>
    <row r="454" spans="1:18" customHeight="1" ht="58">
      <c r="A454" s="16"/>
      <c r="B454" s="18" t="s">
        <v>1709</v>
      </c>
      <c r="C454" s="17" t="s">
        <v>1713</v>
      </c>
      <c r="D454" s="17"/>
      <c r="E454" s="17"/>
      <c r="F454" s="19"/>
      <c r="G454" s="20">
        <v>1.0</v>
      </c>
      <c r="H454" s="21"/>
      <c r="I454" s="21">
        <v>2923.0</v>
      </c>
      <c r="J454" s="22">
        <v>5.0</v>
      </c>
      <c r="K454" s="50"/>
      <c r="L454" s="21" t="str">
        <f>IF(K454&gt;0,K454*I454,"")</f>
      </c>
      <c r="M454" s="52"/>
      <c r="N454" t="str">
        <f>IF(K454&gt;0,COUNTIF($K$7:K454,"&gt;0"),"")</f>
      </c>
      <c r="O454" t="s">
        <v>1714</v>
      </c>
      <c r="P454" t="s">
        <v>1712</v>
      </c>
      <c r="Q454" t="s">
        <v>1712</v>
      </c>
    </row>
    <row r="455" spans="1:18" customHeight="1" ht="58">
      <c r="A455" s="16"/>
      <c r="B455" s="18" t="s">
        <v>1716</v>
      </c>
      <c r="C455" s="17" t="s">
        <v>1717</v>
      </c>
      <c r="D455" s="17"/>
      <c r="E455" s="17"/>
      <c r="F455" s="19"/>
      <c r="G455" s="20">
        <v>1.0</v>
      </c>
      <c r="H455" s="21"/>
      <c r="I455" s="21">
        <v>908.0</v>
      </c>
      <c r="J455" s="22">
        <v>20.0</v>
      </c>
      <c r="K455" s="50"/>
      <c r="L455" s="21" t="str">
        <f>IF(K455&gt;0,K455*I455,"")</f>
      </c>
      <c r="M455" s="52"/>
      <c r="N455" t="str">
        <f>IF(K455&gt;0,COUNTIF($K$7:K455,"&gt;0"),"")</f>
      </c>
      <c r="O455" t="s">
        <v>1718</v>
      </c>
      <c r="P455" t="s">
        <v>1715</v>
      </c>
      <c r="Q455" t="s">
        <v>1715</v>
      </c>
    </row>
    <row r="456" spans="1:18" customHeight="1" ht="58">
      <c r="A456" s="16"/>
      <c r="B456" s="18" t="s">
        <v>1720</v>
      </c>
      <c r="C456" s="17" t="s">
        <v>1721</v>
      </c>
      <c r="D456" s="17" t="s">
        <v>1722</v>
      </c>
      <c r="E456" s="17" t="s">
        <v>1723</v>
      </c>
      <c r="F456" s="19"/>
      <c r="G456" s="20">
        <v>1.0</v>
      </c>
      <c r="H456" s="21"/>
      <c r="I456" s="21">
        <v>1179.0</v>
      </c>
      <c r="J456" s="22">
        <v>2.0</v>
      </c>
      <c r="K456" s="50"/>
      <c r="L456" s="21" t="str">
        <f>IF(K456&gt;0,K456*I456,"")</f>
      </c>
      <c r="M456" s="52"/>
      <c r="N456" t="str">
        <f>IF(K456&gt;0,COUNTIF($K$7:K456,"&gt;0"),"")</f>
      </c>
      <c r="O456" t="s">
        <v>1724</v>
      </c>
      <c r="P456" t="s">
        <v>1719</v>
      </c>
      <c r="Q456" t="s">
        <v>1719</v>
      </c>
    </row>
    <row r="457" spans="1:18" customHeight="1" ht="58">
      <c r="A457" s="16"/>
      <c r="B457" s="18" t="s">
        <v>1726</v>
      </c>
      <c r="C457" s="17" t="s">
        <v>1727</v>
      </c>
      <c r="D457" s="17"/>
      <c r="E457" s="17"/>
      <c r="F457" s="19"/>
      <c r="G457" s="20">
        <v>1.0</v>
      </c>
      <c r="H457" s="21"/>
      <c r="I457" s="21">
        <v>1612.0</v>
      </c>
      <c r="J457" s="22">
        <v>1.0</v>
      </c>
      <c r="K457" s="50"/>
      <c r="L457" s="21" t="str">
        <f>IF(K457&gt;0,K457*I457,"")</f>
      </c>
      <c r="M457" s="52"/>
      <c r="N457" t="str">
        <f>IF(K457&gt;0,COUNTIF($K$7:K457,"&gt;0"),"")</f>
      </c>
      <c r="P457" t="s">
        <v>1725</v>
      </c>
      <c r="Q457" t="s">
        <v>1725</v>
      </c>
    </row>
    <row r="458" spans="1:18" customHeight="1" ht="58">
      <c r="A458" s="16"/>
      <c r="B458" s="18" t="s">
        <v>1729</v>
      </c>
      <c r="C458" s="17" t="s">
        <v>1730</v>
      </c>
      <c r="D458" s="17"/>
      <c r="E458" s="17"/>
      <c r="F458" s="19"/>
      <c r="G458" s="20">
        <v>1.0</v>
      </c>
      <c r="H458" s="21"/>
      <c r="I458" s="21">
        <v>2998.0</v>
      </c>
      <c r="J458" s="22">
        <v>2.0</v>
      </c>
      <c r="K458" s="50"/>
      <c r="L458" s="21" t="str">
        <f>IF(K458&gt;0,K458*I458,"")</f>
      </c>
      <c r="M458" s="52"/>
      <c r="N458" t="str">
        <f>IF(K458&gt;0,COUNTIF($K$7:K458,"&gt;0"),"")</f>
      </c>
      <c r="O458" t="s">
        <v>1731</v>
      </c>
      <c r="P458" t="s">
        <v>1728</v>
      </c>
      <c r="Q458" t="s">
        <v>1728</v>
      </c>
    </row>
    <row r="459" spans="1:18" customHeight="1" ht="58">
      <c r="A459" s="16"/>
      <c r="B459" s="18" t="s">
        <v>1733</v>
      </c>
      <c r="C459" s="17" t="s">
        <v>1734</v>
      </c>
      <c r="D459" s="17"/>
      <c r="E459" s="17"/>
      <c r="F459" s="19"/>
      <c r="G459" s="20">
        <v>1.0</v>
      </c>
      <c r="H459" s="21"/>
      <c r="I459" s="21">
        <v>734.0</v>
      </c>
      <c r="J459" s="22">
        <v>1.0</v>
      </c>
      <c r="K459" s="50"/>
      <c r="L459" s="21" t="str">
        <f>IF(K459&gt;0,K459*I459,"")</f>
      </c>
      <c r="M459" s="52"/>
      <c r="N459" t="str">
        <f>IF(K459&gt;0,COUNTIF($K$7:K459,"&gt;0"),"")</f>
      </c>
      <c r="O459" t="s">
        <v>1735</v>
      </c>
      <c r="P459" t="s">
        <v>1732</v>
      </c>
      <c r="Q459" t="s">
        <v>1732</v>
      </c>
    </row>
    <row r="460" spans="1:18" customHeight="1" ht="58">
      <c r="A460" s="16"/>
      <c r="B460" s="18" t="s">
        <v>1733</v>
      </c>
      <c r="C460" s="17" t="s">
        <v>1737</v>
      </c>
      <c r="D460" s="17"/>
      <c r="E460" s="17"/>
      <c r="F460" s="19"/>
      <c r="G460" s="20">
        <v>1.0</v>
      </c>
      <c r="H460" s="21"/>
      <c r="I460" s="21">
        <v>792.0</v>
      </c>
      <c r="J460" s="22">
        <v>3.0</v>
      </c>
      <c r="K460" s="50"/>
      <c r="L460" s="21" t="str">
        <f>IF(K460&gt;0,K460*I460,"")</f>
      </c>
      <c r="M460" s="52"/>
      <c r="N460" t="str">
        <f>IF(K460&gt;0,COUNTIF($K$7:K460,"&gt;0"),"")</f>
      </c>
      <c r="O460" t="s">
        <v>1738</v>
      </c>
      <c r="P460" t="s">
        <v>1736</v>
      </c>
      <c r="Q460" t="s">
        <v>1736</v>
      </c>
    </row>
    <row r="461" spans="1:18" customHeight="1" ht="58">
      <c r="A461" s="16"/>
      <c r="B461" s="18" t="s">
        <v>1740</v>
      </c>
      <c r="C461" s="17" t="s">
        <v>1741</v>
      </c>
      <c r="D461" s="17"/>
      <c r="E461" s="17"/>
      <c r="F461" s="19"/>
      <c r="G461" s="20">
        <v>1.0</v>
      </c>
      <c r="H461" s="21"/>
      <c r="I461" s="21">
        <v>515.0</v>
      </c>
      <c r="J461" s="22">
        <v>1.0</v>
      </c>
      <c r="K461" s="50"/>
      <c r="L461" s="21" t="str">
        <f>IF(K461&gt;0,K461*I461,"")</f>
      </c>
      <c r="M461" s="52"/>
      <c r="N461" t="str">
        <f>IF(K461&gt;0,COUNTIF($K$7:K461,"&gt;0"),"")</f>
      </c>
      <c r="O461" t="s">
        <v>1742</v>
      </c>
      <c r="P461" t="s">
        <v>1739</v>
      </c>
      <c r="Q461" t="s">
        <v>1739</v>
      </c>
    </row>
    <row r="462" spans="1:18" customHeight="1" ht="58">
      <c r="A462" s="16"/>
      <c r="B462" s="18" t="s">
        <v>1744</v>
      </c>
      <c r="C462" s="17" t="s">
        <v>1745</v>
      </c>
      <c r="D462" s="17"/>
      <c r="E462" s="17"/>
      <c r="F462" s="19"/>
      <c r="G462" s="20">
        <v>1.0</v>
      </c>
      <c r="H462" s="21"/>
      <c r="I462" s="21">
        <v>1606.0</v>
      </c>
      <c r="J462" s="22">
        <v>5.0</v>
      </c>
      <c r="K462" s="50"/>
      <c r="L462" s="21" t="str">
        <f>IF(K462&gt;0,K462*I462,"")</f>
      </c>
      <c r="M462" s="52"/>
      <c r="N462" t="str">
        <f>IF(K462&gt;0,COUNTIF($K$7:K462,"&gt;0"),"")</f>
      </c>
      <c r="O462" t="s">
        <v>1746</v>
      </c>
      <c r="P462" t="s">
        <v>1743</v>
      </c>
      <c r="Q462" t="s">
        <v>1743</v>
      </c>
    </row>
    <row r="463" spans="1:18" customHeight="1" ht="58">
      <c r="A463" s="16"/>
      <c r="B463" s="18" t="s">
        <v>1744</v>
      </c>
      <c r="C463" s="17" t="s">
        <v>1748</v>
      </c>
      <c r="D463" s="17"/>
      <c r="E463" s="17"/>
      <c r="F463" s="19"/>
      <c r="G463" s="20">
        <v>1.0</v>
      </c>
      <c r="H463" s="21"/>
      <c r="I463" s="21">
        <v>1721.0</v>
      </c>
      <c r="J463" s="22">
        <v>7.0</v>
      </c>
      <c r="K463" s="50"/>
      <c r="L463" s="21" t="str">
        <f>IF(K463&gt;0,K463*I463,"")</f>
      </c>
      <c r="M463" s="52"/>
      <c r="N463" t="str">
        <f>IF(K463&gt;0,COUNTIF($K$7:K463,"&gt;0"),"")</f>
      </c>
      <c r="O463" t="s">
        <v>1749</v>
      </c>
      <c r="P463" t="s">
        <v>1747</v>
      </c>
      <c r="Q463" t="s">
        <v>1747</v>
      </c>
    </row>
    <row r="464" spans="1:18" customHeight="1" ht="58">
      <c r="A464" s="16"/>
      <c r="B464" s="18" t="s">
        <v>1751</v>
      </c>
      <c r="C464" s="17" t="s">
        <v>1752</v>
      </c>
      <c r="D464" s="17"/>
      <c r="E464" s="17" t="s">
        <v>1753</v>
      </c>
      <c r="F464" s="19"/>
      <c r="G464" s="20">
        <v>1.0</v>
      </c>
      <c r="H464" s="21"/>
      <c r="I464" s="21">
        <v>66.0</v>
      </c>
      <c r="J464" s="22">
        <v>842.0</v>
      </c>
      <c r="K464" s="50"/>
      <c r="L464" s="21" t="str">
        <f>IF(K464&gt;0,K464*I464,"")</f>
      </c>
      <c r="M464" s="52"/>
      <c r="N464" t="str">
        <f>IF(K464&gt;0,COUNTIF($K$7:K464,"&gt;0"),"")</f>
      </c>
      <c r="O464" t="s">
        <v>1754</v>
      </c>
      <c r="P464" t="s">
        <v>1750</v>
      </c>
      <c r="Q464" t="s">
        <v>1750</v>
      </c>
    </row>
    <row r="465" spans="1:18" customHeight="1" ht="58">
      <c r="A465" s="16"/>
      <c r="B465" s="18" t="s">
        <v>1756</v>
      </c>
      <c r="C465" s="17" t="s">
        <v>1752</v>
      </c>
      <c r="D465" s="17"/>
      <c r="E465" s="17" t="s">
        <v>1757</v>
      </c>
      <c r="F465" s="19"/>
      <c r="G465" s="20">
        <v>1.0</v>
      </c>
      <c r="H465" s="21"/>
      <c r="I465" s="21">
        <v>66.0</v>
      </c>
      <c r="J465" s="22">
        <v>2293.0</v>
      </c>
      <c r="K465" s="50"/>
      <c r="L465" s="21" t="str">
        <f>IF(K465&gt;0,K465*I465,"")</f>
      </c>
      <c r="M465" s="52"/>
      <c r="N465" t="str">
        <f>IF(K465&gt;0,COUNTIF($K$7:K465,"&gt;0"),"")</f>
      </c>
      <c r="O465" t="s">
        <v>1758</v>
      </c>
      <c r="P465" t="s">
        <v>1755</v>
      </c>
      <c r="Q465" t="s">
        <v>1755</v>
      </c>
    </row>
    <row r="466" spans="1:18" customHeight="1" ht="24">
      <c r="A466" s="23" t="s">
        <v>1759</v>
      </c>
      <c r="B466" s="24"/>
      <c r="C466" s="25"/>
      <c r="D466" s="25"/>
      <c r="E466" s="25"/>
      <c r="F466" s="26"/>
      <c r="G466" s="27"/>
      <c r="H466" s="28"/>
      <c r="I466" s="28"/>
      <c r="J466" s="29"/>
      <c r="K466" s="49"/>
      <c r="L466" s="28"/>
      <c r="M466" s="51"/>
      <c r="N466" t="str">
        <f>IF(K466&gt;0,COUNTIF($K$7:K466,"&gt;0"),"")</f>
      </c>
    </row>
    <row r="467" spans="1:18" customHeight="1" ht="58">
      <c r="A467" s="16"/>
      <c r="B467" s="18" t="s">
        <v>1761</v>
      </c>
      <c r="C467" s="17" t="s">
        <v>1762</v>
      </c>
      <c r="D467" s="17" t="s">
        <v>1586</v>
      </c>
      <c r="E467" s="17" t="s">
        <v>1763</v>
      </c>
      <c r="F467" s="19"/>
      <c r="G467" s="20">
        <v>1.0</v>
      </c>
      <c r="H467" s="21"/>
      <c r="I467" s="21">
        <v>165.0</v>
      </c>
      <c r="J467" s="22">
        <v>17.0</v>
      </c>
      <c r="K467" s="50"/>
      <c r="L467" s="21" t="str">
        <f>IF(K467&gt;0,K467*I467,"")</f>
      </c>
      <c r="M467" s="52"/>
      <c r="N467" t="str">
        <f>IF(K467&gt;0,COUNTIF($K$7:K467,"&gt;0"),"")</f>
      </c>
      <c r="O467" t="s">
        <v>1764</v>
      </c>
      <c r="P467" t="s">
        <v>1760</v>
      </c>
      <c r="Q467" t="s">
        <v>1760</v>
      </c>
    </row>
    <row r="468" spans="1:18" customHeight="1" ht="58">
      <c r="A468" s="16"/>
      <c r="B468" s="18" t="s">
        <v>1766</v>
      </c>
      <c r="C468" s="17" t="s">
        <v>1767</v>
      </c>
      <c r="D468" s="17" t="s">
        <v>1586</v>
      </c>
      <c r="E468" s="17" t="s">
        <v>1768</v>
      </c>
      <c r="F468" s="19"/>
      <c r="G468" s="20">
        <v>1.0</v>
      </c>
      <c r="H468" s="21"/>
      <c r="I468" s="21">
        <v>187.0</v>
      </c>
      <c r="J468" s="22">
        <v>5.0</v>
      </c>
      <c r="K468" s="50"/>
      <c r="L468" s="21" t="str">
        <f>IF(K468&gt;0,K468*I468,"")</f>
      </c>
      <c r="M468" s="52"/>
      <c r="N468" t="str">
        <f>IF(K468&gt;0,COUNTIF($K$7:K468,"&gt;0"),"")</f>
      </c>
      <c r="O468" t="s">
        <v>1769</v>
      </c>
      <c r="P468" t="s">
        <v>1765</v>
      </c>
      <c r="Q468" t="s">
        <v>1765</v>
      </c>
    </row>
    <row r="469" spans="1:18" customHeight="1" ht="58">
      <c r="A469" s="16"/>
      <c r="B469" s="18" t="s">
        <v>1771</v>
      </c>
      <c r="C469" s="17" t="s">
        <v>1767</v>
      </c>
      <c r="D469" s="17" t="s">
        <v>29</v>
      </c>
      <c r="E469" s="17" t="s">
        <v>1772</v>
      </c>
      <c r="F469" s="19"/>
      <c r="G469" s="20">
        <v>1.0</v>
      </c>
      <c r="H469" s="21"/>
      <c r="I469" s="21">
        <v>220.0</v>
      </c>
      <c r="J469" s="22">
        <v>21.0</v>
      </c>
      <c r="K469" s="50"/>
      <c r="L469" s="21" t="str">
        <f>IF(K469&gt;0,K469*I469,"")</f>
      </c>
      <c r="M469" s="52"/>
      <c r="N469" t="str">
        <f>IF(K469&gt;0,COUNTIF($K$7:K469,"&gt;0"),"")</f>
      </c>
      <c r="O469" t="s">
        <v>1773</v>
      </c>
      <c r="P469" t="s">
        <v>1770</v>
      </c>
      <c r="Q469" t="s">
        <v>1770</v>
      </c>
    </row>
    <row r="470" spans="1:18" customHeight="1" ht="58">
      <c r="A470" s="16"/>
      <c r="B470" s="18" t="s">
        <v>1775</v>
      </c>
      <c r="C470" s="17" t="s">
        <v>1767</v>
      </c>
      <c r="D470" s="17" t="s">
        <v>29</v>
      </c>
      <c r="E470" s="17" t="s">
        <v>1776</v>
      </c>
      <c r="F470" s="19"/>
      <c r="G470" s="20">
        <v>1.0</v>
      </c>
      <c r="H470" s="21"/>
      <c r="I470" s="21">
        <v>220.0</v>
      </c>
      <c r="J470" s="22">
        <v>19.0</v>
      </c>
      <c r="K470" s="50"/>
      <c r="L470" s="21" t="str">
        <f>IF(K470&gt;0,K470*I470,"")</f>
      </c>
      <c r="M470" s="52"/>
      <c r="N470" t="str">
        <f>IF(K470&gt;0,COUNTIF($K$7:K470,"&gt;0"),"")</f>
      </c>
      <c r="O470" t="s">
        <v>1777</v>
      </c>
      <c r="P470" t="s">
        <v>1774</v>
      </c>
      <c r="Q470" t="s">
        <v>1774</v>
      </c>
    </row>
    <row r="471" spans="1:18" customHeight="1" ht="58">
      <c r="A471" s="16"/>
      <c r="B471" s="18" t="s">
        <v>1779</v>
      </c>
      <c r="C471" s="17" t="s">
        <v>1767</v>
      </c>
      <c r="D471" s="17" t="s">
        <v>29</v>
      </c>
      <c r="E471" s="17" t="s">
        <v>1780</v>
      </c>
      <c r="F471" s="19"/>
      <c r="G471" s="20">
        <v>1.0</v>
      </c>
      <c r="H471" s="21"/>
      <c r="I471" s="21">
        <v>301.0</v>
      </c>
      <c r="J471" s="22">
        <v>3.0</v>
      </c>
      <c r="K471" s="50"/>
      <c r="L471" s="21" t="str">
        <f>IF(K471&gt;0,K471*I471,"")</f>
      </c>
      <c r="M471" s="52"/>
      <c r="N471" t="str">
        <f>IF(K471&gt;0,COUNTIF($K$7:K471,"&gt;0"),"")</f>
      </c>
      <c r="O471" t="s">
        <v>1781</v>
      </c>
      <c r="P471" t="s">
        <v>1778</v>
      </c>
      <c r="Q471" t="s">
        <v>1778</v>
      </c>
    </row>
    <row r="472" spans="1:18" customHeight="1" ht="58">
      <c r="A472" s="16"/>
      <c r="B472" s="18" t="s">
        <v>1783</v>
      </c>
      <c r="C472" s="17" t="s">
        <v>1767</v>
      </c>
      <c r="D472" s="17" t="s">
        <v>1784</v>
      </c>
      <c r="E472" s="17" t="s">
        <v>1785</v>
      </c>
      <c r="F472" s="19"/>
      <c r="G472" s="20">
        <v>1.0</v>
      </c>
      <c r="H472" s="21"/>
      <c r="I472" s="21">
        <v>215.0</v>
      </c>
      <c r="J472" s="22">
        <v>532.0</v>
      </c>
      <c r="K472" s="50"/>
      <c r="L472" s="21" t="str">
        <f>IF(K472&gt;0,K472*I472,"")</f>
      </c>
      <c r="M472" s="52"/>
      <c r="N472" t="str">
        <f>IF(K472&gt;0,COUNTIF($K$7:K472,"&gt;0"),"")</f>
      </c>
      <c r="O472" t="s">
        <v>1786</v>
      </c>
      <c r="P472" t="s">
        <v>1782</v>
      </c>
      <c r="Q472" t="s">
        <v>1782</v>
      </c>
    </row>
    <row r="473" spans="1:18" customHeight="1" ht="58">
      <c r="A473" s="16"/>
      <c r="B473" s="18" t="s">
        <v>1783</v>
      </c>
      <c r="C473" s="17" t="s">
        <v>1767</v>
      </c>
      <c r="D473" s="17" t="s">
        <v>1788</v>
      </c>
      <c r="E473" s="17" t="s">
        <v>1785</v>
      </c>
      <c r="F473" s="19"/>
      <c r="G473" s="20">
        <v>1.0</v>
      </c>
      <c r="H473" s="21"/>
      <c r="I473" s="21">
        <v>215.0</v>
      </c>
      <c r="J473" s="22">
        <v>252.0</v>
      </c>
      <c r="K473" s="50"/>
      <c r="L473" s="21" t="str">
        <f>IF(K473&gt;0,K473*I473,"")</f>
      </c>
      <c r="M473" s="52"/>
      <c r="N473" t="str">
        <f>IF(K473&gt;0,COUNTIF($K$7:K473,"&gt;0"),"")</f>
      </c>
      <c r="O473" t="s">
        <v>1789</v>
      </c>
      <c r="P473" t="s">
        <v>1787</v>
      </c>
      <c r="Q473" t="s">
        <v>1787</v>
      </c>
    </row>
    <row r="474" spans="1:18" customHeight="1" ht="58">
      <c r="A474" s="16"/>
      <c r="B474" s="18" t="s">
        <v>1783</v>
      </c>
      <c r="C474" s="17" t="s">
        <v>1767</v>
      </c>
      <c r="D474" s="17" t="s">
        <v>1791</v>
      </c>
      <c r="E474" s="17" t="s">
        <v>1785</v>
      </c>
      <c r="F474" s="19"/>
      <c r="G474" s="20">
        <v>1.0</v>
      </c>
      <c r="H474" s="21"/>
      <c r="I474" s="21">
        <v>215.0</v>
      </c>
      <c r="J474" s="22">
        <v>181.0</v>
      </c>
      <c r="K474" s="50"/>
      <c r="L474" s="21" t="str">
        <f>IF(K474&gt;0,K474*I474,"")</f>
      </c>
      <c r="M474" s="52"/>
      <c r="N474" t="str">
        <f>IF(K474&gt;0,COUNTIF($K$7:K474,"&gt;0"),"")</f>
      </c>
      <c r="O474" t="s">
        <v>1789</v>
      </c>
      <c r="P474" t="s">
        <v>1790</v>
      </c>
      <c r="Q474" t="s">
        <v>1790</v>
      </c>
    </row>
    <row r="475" spans="1:18" customHeight="1" ht="58">
      <c r="A475" s="16"/>
      <c r="B475" s="18" t="s">
        <v>1783</v>
      </c>
      <c r="C475" s="17" t="s">
        <v>1767</v>
      </c>
      <c r="D475" s="17" t="s">
        <v>1793</v>
      </c>
      <c r="E475" s="17" t="s">
        <v>1785</v>
      </c>
      <c r="F475" s="19"/>
      <c r="G475" s="20">
        <v>1.0</v>
      </c>
      <c r="H475" s="21"/>
      <c r="I475" s="21">
        <v>215.0</v>
      </c>
      <c r="J475" s="22">
        <v>148.0</v>
      </c>
      <c r="K475" s="50"/>
      <c r="L475" s="21" t="str">
        <f>IF(K475&gt;0,K475*I475,"")</f>
      </c>
      <c r="M475" s="52"/>
      <c r="N475" t="str">
        <f>IF(K475&gt;0,COUNTIF($K$7:K475,"&gt;0"),"")</f>
      </c>
      <c r="O475" t="s">
        <v>1794</v>
      </c>
      <c r="P475" t="s">
        <v>1792</v>
      </c>
      <c r="Q475" t="s">
        <v>1792</v>
      </c>
    </row>
    <row r="476" spans="1:18" customHeight="1" ht="58">
      <c r="A476" s="16"/>
      <c r="B476" s="18" t="s">
        <v>1783</v>
      </c>
      <c r="C476" s="17" t="s">
        <v>1767</v>
      </c>
      <c r="D476" s="17" t="s">
        <v>1796</v>
      </c>
      <c r="E476" s="17" t="s">
        <v>1785</v>
      </c>
      <c r="F476" s="19"/>
      <c r="G476" s="20">
        <v>1.0</v>
      </c>
      <c r="H476" s="21"/>
      <c r="I476" s="21">
        <v>215.0</v>
      </c>
      <c r="J476" s="22">
        <v>605.0</v>
      </c>
      <c r="K476" s="50"/>
      <c r="L476" s="21" t="str">
        <f>IF(K476&gt;0,K476*I476,"")</f>
      </c>
      <c r="M476" s="52"/>
      <c r="N476" t="str">
        <f>IF(K476&gt;0,COUNTIF($K$7:K476,"&gt;0"),"")</f>
      </c>
      <c r="O476" t="s">
        <v>1797</v>
      </c>
      <c r="P476" t="s">
        <v>1795</v>
      </c>
      <c r="Q476" t="s">
        <v>1795</v>
      </c>
    </row>
    <row r="477" spans="1:18" customHeight="1" ht="58">
      <c r="A477" s="16"/>
      <c r="B477" s="18" t="s">
        <v>1783</v>
      </c>
      <c r="C477" s="17" t="s">
        <v>1767</v>
      </c>
      <c r="D477" s="17" t="s">
        <v>1799</v>
      </c>
      <c r="E477" s="17" t="s">
        <v>1785</v>
      </c>
      <c r="F477" s="19"/>
      <c r="G477" s="20">
        <v>1.0</v>
      </c>
      <c r="H477" s="21"/>
      <c r="I477" s="21">
        <v>215.0</v>
      </c>
      <c r="J477" s="22">
        <v>140.0</v>
      </c>
      <c r="K477" s="50"/>
      <c r="L477" s="21" t="str">
        <f>IF(K477&gt;0,K477*I477,"")</f>
      </c>
      <c r="M477" s="52"/>
      <c r="N477" t="str">
        <f>IF(K477&gt;0,COUNTIF($K$7:K477,"&gt;0"),"")</f>
      </c>
      <c r="O477" t="s">
        <v>1800</v>
      </c>
      <c r="P477" t="s">
        <v>1798</v>
      </c>
      <c r="Q477" t="s">
        <v>1798</v>
      </c>
    </row>
    <row r="478" spans="1:18" customHeight="1" ht="58">
      <c r="A478" s="16"/>
      <c r="B478" s="18" t="s">
        <v>1783</v>
      </c>
      <c r="C478" s="17" t="s">
        <v>1767</v>
      </c>
      <c r="D478" s="17" t="s">
        <v>1802</v>
      </c>
      <c r="E478" s="17" t="s">
        <v>1785</v>
      </c>
      <c r="F478" s="19"/>
      <c r="G478" s="20">
        <v>1.0</v>
      </c>
      <c r="H478" s="21"/>
      <c r="I478" s="21">
        <v>215.0</v>
      </c>
      <c r="J478" s="22">
        <v>272.0</v>
      </c>
      <c r="K478" s="50"/>
      <c r="L478" s="21" t="str">
        <f>IF(K478&gt;0,K478*I478,"")</f>
      </c>
      <c r="M478" s="52"/>
      <c r="N478" t="str">
        <f>IF(K478&gt;0,COUNTIF($K$7:K478,"&gt;0"),"")</f>
      </c>
      <c r="O478" t="s">
        <v>1803</v>
      </c>
      <c r="P478" t="s">
        <v>1801</v>
      </c>
      <c r="Q478" t="s">
        <v>1801</v>
      </c>
    </row>
    <row r="479" spans="1:18" customHeight="1" ht="58">
      <c r="A479" s="16"/>
      <c r="B479" s="18" t="s">
        <v>1783</v>
      </c>
      <c r="C479" s="17" t="s">
        <v>1767</v>
      </c>
      <c r="D479" s="17" t="s">
        <v>1805</v>
      </c>
      <c r="E479" s="17" t="s">
        <v>1785</v>
      </c>
      <c r="F479" s="19"/>
      <c r="G479" s="20">
        <v>1.0</v>
      </c>
      <c r="H479" s="21"/>
      <c r="I479" s="21">
        <v>215.0</v>
      </c>
      <c r="J479" s="22">
        <v>178.0</v>
      </c>
      <c r="K479" s="50"/>
      <c r="L479" s="21" t="str">
        <f>IF(K479&gt;0,K479*I479,"")</f>
      </c>
      <c r="M479" s="52"/>
      <c r="N479" t="str">
        <f>IF(K479&gt;0,COUNTIF($K$7:K479,"&gt;0"),"")</f>
      </c>
      <c r="O479" t="s">
        <v>1806</v>
      </c>
      <c r="P479" t="s">
        <v>1804</v>
      </c>
      <c r="Q479" t="s">
        <v>1804</v>
      </c>
    </row>
    <row r="480" spans="1:18" customHeight="1" ht="58">
      <c r="A480" s="16"/>
      <c r="B480" s="18" t="s">
        <v>1783</v>
      </c>
      <c r="C480" s="17" t="s">
        <v>1767</v>
      </c>
      <c r="D480" s="17" t="s">
        <v>1808</v>
      </c>
      <c r="E480" s="17" t="s">
        <v>1785</v>
      </c>
      <c r="F480" s="19"/>
      <c r="G480" s="20">
        <v>1.0</v>
      </c>
      <c r="H480" s="21"/>
      <c r="I480" s="21">
        <v>215.0</v>
      </c>
      <c r="J480" s="22">
        <v>7.0</v>
      </c>
      <c r="K480" s="50"/>
      <c r="L480" s="21" t="str">
        <f>IF(K480&gt;0,K480*I480,"")</f>
      </c>
      <c r="M480" s="52"/>
      <c r="N480" t="str">
        <f>IF(K480&gt;0,COUNTIF($K$7:K480,"&gt;0"),"")</f>
      </c>
      <c r="O480" t="s">
        <v>1809</v>
      </c>
      <c r="P480" t="s">
        <v>1807</v>
      </c>
      <c r="Q480" t="s">
        <v>1807</v>
      </c>
    </row>
    <row r="481" spans="1:18" customHeight="1" ht="58">
      <c r="A481" s="16"/>
      <c r="B481" s="18" t="s">
        <v>1783</v>
      </c>
      <c r="C481" s="17" t="s">
        <v>1767</v>
      </c>
      <c r="D481" s="17" t="s">
        <v>1811</v>
      </c>
      <c r="E481" s="17" t="s">
        <v>1785</v>
      </c>
      <c r="F481" s="19"/>
      <c r="G481" s="20">
        <v>1.0</v>
      </c>
      <c r="H481" s="21"/>
      <c r="I481" s="21">
        <v>215.0</v>
      </c>
      <c r="J481" s="22">
        <v>20.0</v>
      </c>
      <c r="K481" s="50"/>
      <c r="L481" s="21" t="str">
        <f>IF(K481&gt;0,K481*I481,"")</f>
      </c>
      <c r="M481" s="52"/>
      <c r="N481" t="str">
        <f>IF(K481&gt;0,COUNTIF($K$7:K481,"&gt;0"),"")</f>
      </c>
      <c r="O481" t="s">
        <v>1812</v>
      </c>
      <c r="P481" t="s">
        <v>1810</v>
      </c>
      <c r="Q481" t="s">
        <v>1810</v>
      </c>
    </row>
    <row r="482" spans="1:18" customHeight="1" ht="58">
      <c r="A482" s="16"/>
      <c r="B482" s="18" t="s">
        <v>1783</v>
      </c>
      <c r="C482" s="17" t="s">
        <v>1767</v>
      </c>
      <c r="D482" s="17" t="s">
        <v>1814</v>
      </c>
      <c r="E482" s="17" t="s">
        <v>1785</v>
      </c>
      <c r="F482" s="19"/>
      <c r="G482" s="20">
        <v>1.0</v>
      </c>
      <c r="H482" s="21"/>
      <c r="I482" s="21">
        <v>215.0</v>
      </c>
      <c r="J482" s="22">
        <v>365.0</v>
      </c>
      <c r="K482" s="50"/>
      <c r="L482" s="21" t="str">
        <f>IF(K482&gt;0,K482*I482,"")</f>
      </c>
      <c r="M482" s="52"/>
      <c r="N482" t="str">
        <f>IF(K482&gt;0,COUNTIF($K$7:K482,"&gt;0"),"")</f>
      </c>
      <c r="O482" t="s">
        <v>1815</v>
      </c>
      <c r="P482" t="s">
        <v>1813</v>
      </c>
      <c r="Q482" t="s">
        <v>1813</v>
      </c>
    </row>
    <row r="483" spans="1:18" customHeight="1" ht="58">
      <c r="A483" s="16"/>
      <c r="B483" s="18" t="s">
        <v>1783</v>
      </c>
      <c r="C483" s="17" t="s">
        <v>1767</v>
      </c>
      <c r="D483" s="17" t="s">
        <v>1817</v>
      </c>
      <c r="E483" s="17" t="s">
        <v>1785</v>
      </c>
      <c r="F483" s="19"/>
      <c r="G483" s="20">
        <v>1.0</v>
      </c>
      <c r="H483" s="21"/>
      <c r="I483" s="21">
        <v>215.0</v>
      </c>
      <c r="J483" s="22">
        <v>504.0</v>
      </c>
      <c r="K483" s="50"/>
      <c r="L483" s="21" t="str">
        <f>IF(K483&gt;0,K483*I483,"")</f>
      </c>
      <c r="M483" s="52"/>
      <c r="N483" t="str">
        <f>IF(K483&gt;0,COUNTIF($K$7:K483,"&gt;0"),"")</f>
      </c>
      <c r="O483" t="s">
        <v>1818</v>
      </c>
      <c r="P483" t="s">
        <v>1816</v>
      </c>
      <c r="Q483" t="s">
        <v>1816</v>
      </c>
    </row>
    <row r="484" spans="1:18" customHeight="1" ht="58">
      <c r="A484" s="16"/>
      <c r="B484" s="18" t="s">
        <v>1783</v>
      </c>
      <c r="C484" s="17" t="s">
        <v>1767</v>
      </c>
      <c r="D484" s="17" t="s">
        <v>1820</v>
      </c>
      <c r="E484" s="17" t="s">
        <v>1785</v>
      </c>
      <c r="F484" s="19"/>
      <c r="G484" s="20">
        <v>1.0</v>
      </c>
      <c r="H484" s="21"/>
      <c r="I484" s="21">
        <v>215.0</v>
      </c>
      <c r="J484" s="22">
        <v>110.0</v>
      </c>
      <c r="K484" s="50"/>
      <c r="L484" s="21" t="str">
        <f>IF(K484&gt;0,K484*I484,"")</f>
      </c>
      <c r="M484" s="52"/>
      <c r="N484" t="str">
        <f>IF(K484&gt;0,COUNTIF($K$7:K484,"&gt;0"),"")</f>
      </c>
      <c r="O484" t="s">
        <v>1789</v>
      </c>
      <c r="P484" t="s">
        <v>1819</v>
      </c>
      <c r="Q484" t="s">
        <v>1819</v>
      </c>
    </row>
    <row r="485" spans="1:18" customHeight="1" ht="58">
      <c r="A485" s="16"/>
      <c r="B485" s="18" t="s">
        <v>1822</v>
      </c>
      <c r="C485" s="17" t="s">
        <v>1767</v>
      </c>
      <c r="D485" s="17" t="s">
        <v>1586</v>
      </c>
      <c r="E485" s="17" t="s">
        <v>1823</v>
      </c>
      <c r="F485" s="19"/>
      <c r="G485" s="20">
        <v>1.0</v>
      </c>
      <c r="H485" s="21"/>
      <c r="I485" s="21">
        <v>275.0</v>
      </c>
      <c r="J485" s="22">
        <v>14.0</v>
      </c>
      <c r="K485" s="50"/>
      <c r="L485" s="21" t="str">
        <f>IF(K485&gt;0,K485*I485,"")</f>
      </c>
      <c r="M485" s="52"/>
      <c r="N485" t="str">
        <f>IF(K485&gt;0,COUNTIF($K$7:K485,"&gt;0"),"")</f>
      </c>
      <c r="O485" t="s">
        <v>1824</v>
      </c>
      <c r="P485" t="s">
        <v>1821</v>
      </c>
      <c r="Q485" t="s">
        <v>1821</v>
      </c>
    </row>
    <row r="486" spans="1:18" customHeight="1" ht="58">
      <c r="A486" s="16"/>
      <c r="B486" s="18" t="s">
        <v>1826</v>
      </c>
      <c r="C486" s="17" t="s">
        <v>1767</v>
      </c>
      <c r="D486" s="17" t="s">
        <v>1586</v>
      </c>
      <c r="E486" s="17" t="s">
        <v>1827</v>
      </c>
      <c r="F486" s="19"/>
      <c r="G486" s="20">
        <v>1.0</v>
      </c>
      <c r="H486" s="21"/>
      <c r="I486" s="21">
        <v>275.0</v>
      </c>
      <c r="J486" s="22">
        <v>6.0</v>
      </c>
      <c r="K486" s="50"/>
      <c r="L486" s="21" t="str">
        <f>IF(K486&gt;0,K486*I486,"")</f>
      </c>
      <c r="M486" s="52"/>
      <c r="N486" t="str">
        <f>IF(K486&gt;0,COUNTIF($K$7:K486,"&gt;0"),"")</f>
      </c>
      <c r="O486" t="s">
        <v>1828</v>
      </c>
      <c r="P486" t="s">
        <v>1825</v>
      </c>
      <c r="Q486" t="s">
        <v>1825</v>
      </c>
    </row>
    <row r="487" spans="1:18" customHeight="1" ht="58">
      <c r="A487" s="16"/>
      <c r="B487" s="18" t="s">
        <v>1830</v>
      </c>
      <c r="C487" s="17" t="s">
        <v>1767</v>
      </c>
      <c r="D487" s="17" t="s">
        <v>1586</v>
      </c>
      <c r="E487" s="17" t="s">
        <v>1831</v>
      </c>
      <c r="F487" s="19"/>
      <c r="G487" s="20">
        <v>1.0</v>
      </c>
      <c r="H487" s="21"/>
      <c r="I487" s="21">
        <v>275.0</v>
      </c>
      <c r="J487" s="22">
        <v>7.0</v>
      </c>
      <c r="K487" s="50"/>
      <c r="L487" s="21" t="str">
        <f>IF(K487&gt;0,K487*I487,"")</f>
      </c>
      <c r="M487" s="52"/>
      <c r="N487" t="str">
        <f>IF(K487&gt;0,COUNTIF($K$7:K487,"&gt;0"),"")</f>
      </c>
      <c r="O487" t="s">
        <v>1832</v>
      </c>
      <c r="P487" t="s">
        <v>1829</v>
      </c>
      <c r="Q487" t="s">
        <v>1829</v>
      </c>
    </row>
    <row r="488" spans="1:18" customHeight="1" ht="58">
      <c r="A488" s="16"/>
      <c r="B488" s="18" t="s">
        <v>1834</v>
      </c>
      <c r="C488" s="17" t="s">
        <v>1767</v>
      </c>
      <c r="D488" s="17" t="s">
        <v>1586</v>
      </c>
      <c r="E488" s="17" t="s">
        <v>1835</v>
      </c>
      <c r="F488" s="19"/>
      <c r="G488" s="20">
        <v>1.0</v>
      </c>
      <c r="H488" s="21"/>
      <c r="I488" s="21">
        <v>242.0</v>
      </c>
      <c r="J488" s="22">
        <v>12.0</v>
      </c>
      <c r="K488" s="50"/>
      <c r="L488" s="21" t="str">
        <f>IF(K488&gt;0,K488*I488,"")</f>
      </c>
      <c r="M488" s="52"/>
      <c r="N488" t="str">
        <f>IF(K488&gt;0,COUNTIF($K$7:K488,"&gt;0"),"")</f>
      </c>
      <c r="O488" t="s">
        <v>1836</v>
      </c>
      <c r="P488" t="s">
        <v>1833</v>
      </c>
      <c r="Q488" t="s">
        <v>1833</v>
      </c>
    </row>
    <row r="489" spans="1:18" customHeight="1" ht="58">
      <c r="A489" s="16"/>
      <c r="B489" s="18" t="s">
        <v>1838</v>
      </c>
      <c r="C489" s="17" t="s">
        <v>1767</v>
      </c>
      <c r="D489" s="17" t="s">
        <v>1586</v>
      </c>
      <c r="E489" s="17" t="s">
        <v>1839</v>
      </c>
      <c r="F489" s="19"/>
      <c r="G489" s="20">
        <v>1.0</v>
      </c>
      <c r="H489" s="21"/>
      <c r="I489" s="21">
        <v>407.0</v>
      </c>
      <c r="J489" s="22">
        <v>44.0</v>
      </c>
      <c r="K489" s="50"/>
      <c r="L489" s="21" t="str">
        <f>IF(K489&gt;0,K489*I489,"")</f>
      </c>
      <c r="M489" s="52"/>
      <c r="N489" t="str">
        <f>IF(K489&gt;0,COUNTIF($K$7:K489,"&gt;0"),"")</f>
      </c>
      <c r="O489" t="s">
        <v>1840</v>
      </c>
      <c r="P489" t="s">
        <v>1837</v>
      </c>
      <c r="Q489" t="s">
        <v>1837</v>
      </c>
    </row>
    <row r="490" spans="1:18" customHeight="1" ht="24">
      <c r="A490" s="23" t="s">
        <v>1841</v>
      </c>
      <c r="B490" s="24"/>
      <c r="C490" s="25"/>
      <c r="D490" s="25"/>
      <c r="E490" s="25"/>
      <c r="F490" s="26"/>
      <c r="G490" s="27"/>
      <c r="H490" s="28"/>
      <c r="I490" s="28"/>
      <c r="J490" s="29"/>
      <c r="K490" s="49"/>
      <c r="L490" s="28"/>
      <c r="M490" s="51"/>
      <c r="N490" t="str">
        <f>IF(K490&gt;0,COUNTIF($K$7:K490,"&gt;0"),"")</f>
      </c>
    </row>
    <row r="491" spans="1:18" customHeight="1" ht="58">
      <c r="A491" s="16"/>
      <c r="B491" s="18" t="s">
        <v>1843</v>
      </c>
      <c r="C491" s="17" t="s">
        <v>1844</v>
      </c>
      <c r="D491" s="17" t="s">
        <v>29</v>
      </c>
      <c r="E491" s="17"/>
      <c r="F491" s="19"/>
      <c r="G491" s="20">
        <v>1.0</v>
      </c>
      <c r="H491" s="21"/>
      <c r="I491" s="21">
        <v>145.0</v>
      </c>
      <c r="J491" s="22">
        <v>51.0</v>
      </c>
      <c r="K491" s="50"/>
      <c r="L491" s="21" t="str">
        <f>IF(K491&gt;0,K491*I491,"")</f>
      </c>
      <c r="M491" s="52"/>
      <c r="N491" t="str">
        <f>IF(K491&gt;0,COUNTIF($K$7:K491,"&gt;0"),"")</f>
      </c>
      <c r="O491" t="s">
        <v>1845</v>
      </c>
      <c r="P491" t="s">
        <v>1842</v>
      </c>
      <c r="Q491" t="s">
        <v>1842</v>
      </c>
    </row>
    <row r="492" spans="1:18" customHeight="1" ht="58">
      <c r="A492" s="16"/>
      <c r="B492" s="18" t="s">
        <v>1847</v>
      </c>
      <c r="C492" s="17" t="s">
        <v>1848</v>
      </c>
      <c r="D492" s="17" t="s">
        <v>29</v>
      </c>
      <c r="E492" s="17"/>
      <c r="F492" s="19"/>
      <c r="G492" s="20">
        <v>1.0</v>
      </c>
      <c r="H492" s="21"/>
      <c r="I492" s="21">
        <v>128.0</v>
      </c>
      <c r="J492" s="22">
        <v>96.0</v>
      </c>
      <c r="K492" s="50"/>
      <c r="L492" s="21" t="str">
        <f>IF(K492&gt;0,K492*I492,"")</f>
      </c>
      <c r="M492" s="52"/>
      <c r="N492" t="str">
        <f>IF(K492&gt;0,COUNTIF($K$7:K492,"&gt;0"),"")</f>
      </c>
      <c r="O492" t="s">
        <v>1849</v>
      </c>
      <c r="P492" t="s">
        <v>1846</v>
      </c>
      <c r="Q492" t="s">
        <v>1846</v>
      </c>
    </row>
    <row r="493" spans="1:18" customHeight="1" ht="58">
      <c r="A493" s="16"/>
      <c r="B493" s="18" t="s">
        <v>1851</v>
      </c>
      <c r="C493" s="17" t="s">
        <v>1852</v>
      </c>
      <c r="D493" s="17" t="s">
        <v>1853</v>
      </c>
      <c r="E493" s="17" t="s">
        <v>1854</v>
      </c>
      <c r="F493" s="19"/>
      <c r="G493" s="20">
        <v>1.0</v>
      </c>
      <c r="H493" s="21"/>
      <c r="I493" s="21">
        <v>151.0</v>
      </c>
      <c r="J493" s="22">
        <v>26.0</v>
      </c>
      <c r="K493" s="50"/>
      <c r="L493" s="21" t="str">
        <f>IF(K493&gt;0,K493*I493,"")</f>
      </c>
      <c r="M493" s="52"/>
      <c r="N493" t="str">
        <f>IF(K493&gt;0,COUNTIF($K$7:K493,"&gt;0"),"")</f>
      </c>
      <c r="O493" t="s">
        <v>1855</v>
      </c>
      <c r="P493" t="s">
        <v>1850</v>
      </c>
      <c r="Q493" t="s">
        <v>1850</v>
      </c>
    </row>
    <row r="494" spans="1:18" customHeight="1" ht="58">
      <c r="A494" s="16"/>
      <c r="B494" s="18" t="s">
        <v>1851</v>
      </c>
      <c r="C494" s="17" t="s">
        <v>1852</v>
      </c>
      <c r="D494" s="17" t="s">
        <v>1857</v>
      </c>
      <c r="E494" s="17" t="s">
        <v>1854</v>
      </c>
      <c r="F494" s="19"/>
      <c r="G494" s="20">
        <v>1.0</v>
      </c>
      <c r="H494" s="21"/>
      <c r="I494" s="21">
        <v>151.0</v>
      </c>
      <c r="J494" s="22">
        <v>5.0</v>
      </c>
      <c r="K494" s="50"/>
      <c r="L494" s="21" t="str">
        <f>IF(K494&gt;0,K494*I494,"")</f>
      </c>
      <c r="M494" s="52"/>
      <c r="N494" t="str">
        <f>IF(K494&gt;0,COUNTIF($K$7:K494,"&gt;0"),"")</f>
      </c>
      <c r="O494" t="s">
        <v>1858</v>
      </c>
      <c r="P494" t="s">
        <v>1856</v>
      </c>
      <c r="Q494" t="s">
        <v>1856</v>
      </c>
    </row>
    <row r="495" spans="1:18" customHeight="1" ht="58">
      <c r="A495" s="16"/>
      <c r="B495" s="18" t="s">
        <v>1851</v>
      </c>
      <c r="C495" s="17" t="s">
        <v>1852</v>
      </c>
      <c r="D495" s="17" t="s">
        <v>1860</v>
      </c>
      <c r="E495" s="17" t="s">
        <v>1854</v>
      </c>
      <c r="F495" s="19"/>
      <c r="G495" s="20">
        <v>1.0</v>
      </c>
      <c r="H495" s="21"/>
      <c r="I495" s="21">
        <v>151.0</v>
      </c>
      <c r="J495" s="22">
        <v>6.0</v>
      </c>
      <c r="K495" s="50"/>
      <c r="L495" s="21" t="str">
        <f>IF(K495&gt;0,K495*I495,"")</f>
      </c>
      <c r="M495" s="52"/>
      <c r="N495" t="str">
        <f>IF(K495&gt;0,COUNTIF($K$7:K495,"&gt;0"),"")</f>
      </c>
      <c r="O495" t="s">
        <v>1861</v>
      </c>
      <c r="P495" t="s">
        <v>1859</v>
      </c>
      <c r="Q495" t="s">
        <v>1859</v>
      </c>
    </row>
    <row r="496" spans="1:18" customHeight="1" ht="58">
      <c r="A496" s="16"/>
      <c r="B496" s="18" t="s">
        <v>1851</v>
      </c>
      <c r="C496" s="17" t="s">
        <v>1852</v>
      </c>
      <c r="D496" s="17" t="s">
        <v>1863</v>
      </c>
      <c r="E496" s="17" t="s">
        <v>1854</v>
      </c>
      <c r="F496" s="19"/>
      <c r="G496" s="20">
        <v>1.0</v>
      </c>
      <c r="H496" s="21"/>
      <c r="I496" s="21">
        <v>151.0</v>
      </c>
      <c r="J496" s="22">
        <v>7.0</v>
      </c>
      <c r="K496" s="50"/>
      <c r="L496" s="21" t="str">
        <f>IF(K496&gt;0,K496*I496,"")</f>
      </c>
      <c r="M496" s="52"/>
      <c r="N496" t="str">
        <f>IF(K496&gt;0,COUNTIF($K$7:K496,"&gt;0"),"")</f>
      </c>
      <c r="O496" t="s">
        <v>1864</v>
      </c>
      <c r="P496" t="s">
        <v>1862</v>
      </c>
      <c r="Q496" t="s">
        <v>1862</v>
      </c>
    </row>
    <row r="497" spans="1:18" customHeight="1" ht="58">
      <c r="A497" s="16"/>
      <c r="B497" s="18" t="s">
        <v>1851</v>
      </c>
      <c r="C497" s="17" t="s">
        <v>1852</v>
      </c>
      <c r="D497" s="17" t="s">
        <v>1866</v>
      </c>
      <c r="E497" s="17" t="s">
        <v>1854</v>
      </c>
      <c r="F497" s="19"/>
      <c r="G497" s="20">
        <v>1.0</v>
      </c>
      <c r="H497" s="21"/>
      <c r="I497" s="21">
        <v>151.0</v>
      </c>
      <c r="J497" s="22">
        <v>401.0</v>
      </c>
      <c r="K497" s="50"/>
      <c r="L497" s="21" t="str">
        <f>IF(K497&gt;0,K497*I497,"")</f>
      </c>
      <c r="M497" s="52"/>
      <c r="N497" t="str">
        <f>IF(K497&gt;0,COUNTIF($K$7:K497,"&gt;0"),"")</f>
      </c>
      <c r="O497" t="s">
        <v>1867</v>
      </c>
      <c r="P497" t="s">
        <v>1865</v>
      </c>
      <c r="Q497" t="s">
        <v>1865</v>
      </c>
    </row>
    <row r="498" spans="1:18" customHeight="1" ht="58">
      <c r="A498" s="16"/>
      <c r="B498" s="18" t="s">
        <v>1851</v>
      </c>
      <c r="C498" s="17" t="s">
        <v>1852</v>
      </c>
      <c r="D498" s="17" t="s">
        <v>1869</v>
      </c>
      <c r="E498" s="17" t="s">
        <v>1854</v>
      </c>
      <c r="F498" s="19"/>
      <c r="G498" s="20">
        <v>1.0</v>
      </c>
      <c r="H498" s="21"/>
      <c r="I498" s="21">
        <v>151.0</v>
      </c>
      <c r="J498" s="22">
        <v>7.0</v>
      </c>
      <c r="K498" s="50"/>
      <c r="L498" s="21" t="str">
        <f>IF(K498&gt;0,K498*I498,"")</f>
      </c>
      <c r="M498" s="52"/>
      <c r="N498" t="str">
        <f>IF(K498&gt;0,COUNTIF($K$7:K498,"&gt;0"),"")</f>
      </c>
      <c r="O498" t="s">
        <v>1870</v>
      </c>
      <c r="P498" t="s">
        <v>1868</v>
      </c>
      <c r="Q498" t="s">
        <v>1868</v>
      </c>
    </row>
    <row r="499" spans="1:18" customHeight="1" ht="58">
      <c r="A499" s="16"/>
      <c r="B499" s="18" t="s">
        <v>1851</v>
      </c>
      <c r="C499" s="17" t="s">
        <v>1852</v>
      </c>
      <c r="D499" s="17" t="s">
        <v>1872</v>
      </c>
      <c r="E499" s="17" t="s">
        <v>1854</v>
      </c>
      <c r="F499" s="19"/>
      <c r="G499" s="20">
        <v>1.0</v>
      </c>
      <c r="H499" s="21"/>
      <c r="I499" s="21">
        <v>151.0</v>
      </c>
      <c r="J499" s="22">
        <v>212.0</v>
      </c>
      <c r="K499" s="50"/>
      <c r="L499" s="21" t="str">
        <f>IF(K499&gt;0,K499*I499,"")</f>
      </c>
      <c r="M499" s="52"/>
      <c r="N499" t="str">
        <f>IF(K499&gt;0,COUNTIF($K$7:K499,"&gt;0"),"")</f>
      </c>
      <c r="O499" t="s">
        <v>1873</v>
      </c>
      <c r="P499" t="s">
        <v>1871</v>
      </c>
      <c r="Q499" t="s">
        <v>1871</v>
      </c>
    </row>
    <row r="500" spans="1:18" customHeight="1" ht="58">
      <c r="A500" s="16"/>
      <c r="B500" s="18" t="s">
        <v>1851</v>
      </c>
      <c r="C500" s="17" t="s">
        <v>1852</v>
      </c>
      <c r="D500" s="17" t="s">
        <v>1875</v>
      </c>
      <c r="E500" s="17" t="s">
        <v>1854</v>
      </c>
      <c r="F500" s="19"/>
      <c r="G500" s="20">
        <v>1.0</v>
      </c>
      <c r="H500" s="21"/>
      <c r="I500" s="21">
        <v>151.0</v>
      </c>
      <c r="J500" s="22">
        <v>68.0</v>
      </c>
      <c r="K500" s="50"/>
      <c r="L500" s="21" t="str">
        <f>IF(K500&gt;0,K500*I500,"")</f>
      </c>
      <c r="M500" s="52"/>
      <c r="N500" t="str">
        <f>IF(K500&gt;0,COUNTIF($K$7:K500,"&gt;0"),"")</f>
      </c>
      <c r="O500" t="s">
        <v>1876</v>
      </c>
      <c r="P500" t="s">
        <v>1874</v>
      </c>
      <c r="Q500" t="s">
        <v>1874</v>
      </c>
    </row>
    <row r="501" spans="1:18" customHeight="1" ht="58">
      <c r="A501" s="16"/>
      <c r="B501" s="18" t="s">
        <v>1851</v>
      </c>
      <c r="C501" s="17" t="s">
        <v>1852</v>
      </c>
      <c r="D501" s="17" t="s">
        <v>1878</v>
      </c>
      <c r="E501" s="17" t="s">
        <v>1854</v>
      </c>
      <c r="F501" s="19"/>
      <c r="G501" s="20">
        <v>1.0</v>
      </c>
      <c r="H501" s="21"/>
      <c r="I501" s="21">
        <v>151.0</v>
      </c>
      <c r="J501" s="22">
        <v>40.0</v>
      </c>
      <c r="K501" s="50"/>
      <c r="L501" s="21" t="str">
        <f>IF(K501&gt;0,K501*I501,"")</f>
      </c>
      <c r="M501" s="52"/>
      <c r="N501" t="str">
        <f>IF(K501&gt;0,COUNTIF($K$7:K501,"&gt;0"),"")</f>
      </c>
      <c r="O501" t="s">
        <v>1879</v>
      </c>
      <c r="P501" t="s">
        <v>1877</v>
      </c>
      <c r="Q501" t="s">
        <v>1877</v>
      </c>
    </row>
    <row r="502" spans="1:18" customHeight="1" ht="58">
      <c r="A502" s="16"/>
      <c r="B502" s="18" t="s">
        <v>1851</v>
      </c>
      <c r="C502" s="17" t="s">
        <v>1852</v>
      </c>
      <c r="D502" s="17" t="s">
        <v>1881</v>
      </c>
      <c r="E502" s="17" t="s">
        <v>1854</v>
      </c>
      <c r="F502" s="19"/>
      <c r="G502" s="20">
        <v>1.0</v>
      </c>
      <c r="H502" s="21"/>
      <c r="I502" s="21">
        <v>151.0</v>
      </c>
      <c r="J502" s="22">
        <v>15.0</v>
      </c>
      <c r="K502" s="50"/>
      <c r="L502" s="21" t="str">
        <f>IF(K502&gt;0,K502*I502,"")</f>
      </c>
      <c r="M502" s="52"/>
      <c r="N502" t="str">
        <f>IF(K502&gt;0,COUNTIF($K$7:K502,"&gt;0"),"")</f>
      </c>
      <c r="O502" t="s">
        <v>1882</v>
      </c>
      <c r="P502" t="s">
        <v>1880</v>
      </c>
      <c r="Q502" t="s">
        <v>1880</v>
      </c>
    </row>
    <row r="503" spans="1:18" customHeight="1" ht="58">
      <c r="A503" s="16"/>
      <c r="B503" s="18" t="s">
        <v>1851</v>
      </c>
      <c r="C503" s="17" t="s">
        <v>1852</v>
      </c>
      <c r="D503" s="17" t="s">
        <v>1884</v>
      </c>
      <c r="E503" s="17" t="s">
        <v>1854</v>
      </c>
      <c r="F503" s="19"/>
      <c r="G503" s="20">
        <v>1.0</v>
      </c>
      <c r="H503" s="21"/>
      <c r="I503" s="21">
        <v>151.0</v>
      </c>
      <c r="J503" s="22">
        <v>23.0</v>
      </c>
      <c r="K503" s="50"/>
      <c r="L503" s="21" t="str">
        <f>IF(K503&gt;0,K503*I503,"")</f>
      </c>
      <c r="M503" s="52"/>
      <c r="N503" t="str">
        <f>IF(K503&gt;0,COUNTIF($K$7:K503,"&gt;0"),"")</f>
      </c>
      <c r="O503" t="s">
        <v>1885</v>
      </c>
      <c r="P503" t="s">
        <v>1883</v>
      </c>
      <c r="Q503" t="s">
        <v>1883</v>
      </c>
    </row>
    <row r="504" spans="1:18" customHeight="1" ht="58">
      <c r="A504" s="16"/>
      <c r="B504" s="18" t="s">
        <v>1851</v>
      </c>
      <c r="C504" s="17" t="s">
        <v>1852</v>
      </c>
      <c r="D504" s="17" t="s">
        <v>1887</v>
      </c>
      <c r="E504" s="17" t="s">
        <v>1854</v>
      </c>
      <c r="F504" s="19"/>
      <c r="G504" s="20">
        <v>1.0</v>
      </c>
      <c r="H504" s="21"/>
      <c r="I504" s="21">
        <v>151.0</v>
      </c>
      <c r="J504" s="22">
        <v>2.0</v>
      </c>
      <c r="K504" s="50"/>
      <c r="L504" s="21" t="str">
        <f>IF(K504&gt;0,K504*I504,"")</f>
      </c>
      <c r="M504" s="52"/>
      <c r="N504" t="str">
        <f>IF(K504&gt;0,COUNTIF($K$7:K504,"&gt;0"),"")</f>
      </c>
      <c r="O504" t="s">
        <v>1888</v>
      </c>
      <c r="P504" t="s">
        <v>1886</v>
      </c>
      <c r="Q504" t="s">
        <v>1886</v>
      </c>
    </row>
    <row r="505" spans="1:18" customHeight="1" ht="58">
      <c r="A505" s="16"/>
      <c r="B505" s="18" t="s">
        <v>1851</v>
      </c>
      <c r="C505" s="17" t="s">
        <v>1852</v>
      </c>
      <c r="D505" s="17" t="s">
        <v>1890</v>
      </c>
      <c r="E505" s="17" t="s">
        <v>1854</v>
      </c>
      <c r="F505" s="19"/>
      <c r="G505" s="20">
        <v>1.0</v>
      </c>
      <c r="H505" s="21"/>
      <c r="I505" s="21">
        <v>151.0</v>
      </c>
      <c r="J505" s="22">
        <v>55.0</v>
      </c>
      <c r="K505" s="50"/>
      <c r="L505" s="21" t="str">
        <f>IF(K505&gt;0,K505*I505,"")</f>
      </c>
      <c r="M505" s="52"/>
      <c r="N505" t="str">
        <f>IF(K505&gt;0,COUNTIF($K$7:K505,"&gt;0"),"")</f>
      </c>
      <c r="O505" t="s">
        <v>1891</v>
      </c>
      <c r="P505" t="s">
        <v>1889</v>
      </c>
      <c r="Q505" t="s">
        <v>1889</v>
      </c>
    </row>
    <row r="506" spans="1:18" customHeight="1" ht="58">
      <c r="A506" s="16"/>
      <c r="B506" s="18" t="s">
        <v>1851</v>
      </c>
      <c r="C506" s="17" t="s">
        <v>1852</v>
      </c>
      <c r="D506" s="17" t="s">
        <v>1893</v>
      </c>
      <c r="E506" s="17" t="s">
        <v>1854</v>
      </c>
      <c r="F506" s="19"/>
      <c r="G506" s="20">
        <v>1.0</v>
      </c>
      <c r="H506" s="21"/>
      <c r="I506" s="21">
        <v>151.0</v>
      </c>
      <c r="J506" s="22">
        <v>120.0</v>
      </c>
      <c r="K506" s="50"/>
      <c r="L506" s="21" t="str">
        <f>IF(K506&gt;0,K506*I506,"")</f>
      </c>
      <c r="M506" s="52"/>
      <c r="N506" t="str">
        <f>IF(K506&gt;0,COUNTIF($K$7:K506,"&gt;0"),"")</f>
      </c>
      <c r="O506" t="s">
        <v>1894</v>
      </c>
      <c r="P506" t="s">
        <v>1892</v>
      </c>
      <c r="Q506" t="s">
        <v>1892</v>
      </c>
    </row>
    <row r="507" spans="1:18" customHeight="1" ht="58">
      <c r="A507" s="16"/>
      <c r="B507" s="18" t="s">
        <v>1896</v>
      </c>
      <c r="C507" s="17" t="s">
        <v>1852</v>
      </c>
      <c r="D507" s="17" t="s">
        <v>1872</v>
      </c>
      <c r="E507" s="17" t="s">
        <v>1897</v>
      </c>
      <c r="F507" s="19"/>
      <c r="G507" s="20">
        <v>1.0</v>
      </c>
      <c r="H507" s="21"/>
      <c r="I507" s="21">
        <v>821.0</v>
      </c>
      <c r="J507" s="22">
        <v>1.0</v>
      </c>
      <c r="K507" s="50"/>
      <c r="L507" s="21" t="str">
        <f>IF(K507&gt;0,K507*I507,"")</f>
      </c>
      <c r="M507" s="52"/>
      <c r="N507" t="str">
        <f>IF(K507&gt;0,COUNTIF($K$7:K507,"&gt;0"),"")</f>
      </c>
      <c r="O507" t="s">
        <v>1898</v>
      </c>
      <c r="P507" t="s">
        <v>1895</v>
      </c>
      <c r="Q507" t="s">
        <v>1895</v>
      </c>
    </row>
    <row r="508" spans="1:18" customHeight="1" ht="58">
      <c r="A508" s="16"/>
      <c r="B508" s="18" t="s">
        <v>1896</v>
      </c>
      <c r="C508" s="17" t="s">
        <v>1852</v>
      </c>
      <c r="D508" s="17" t="s">
        <v>1866</v>
      </c>
      <c r="E508" s="17" t="s">
        <v>1897</v>
      </c>
      <c r="F508" s="19"/>
      <c r="G508" s="20">
        <v>1.0</v>
      </c>
      <c r="H508" s="21"/>
      <c r="I508" s="21">
        <v>821.0</v>
      </c>
      <c r="J508" s="22">
        <v>2.0</v>
      </c>
      <c r="K508" s="50"/>
      <c r="L508" s="21" t="str">
        <f>IF(K508&gt;0,K508*I508,"")</f>
      </c>
      <c r="M508" s="52"/>
      <c r="N508" t="str">
        <f>IF(K508&gt;0,COUNTIF($K$7:K508,"&gt;0"),"")</f>
      </c>
      <c r="O508" t="s">
        <v>1900</v>
      </c>
      <c r="P508" t="s">
        <v>1899</v>
      </c>
      <c r="Q508" t="s">
        <v>1899</v>
      </c>
    </row>
    <row r="509" spans="1:18" customHeight="1" ht="58">
      <c r="A509" s="16"/>
      <c r="B509" s="18" t="s">
        <v>1896</v>
      </c>
      <c r="C509" s="17" t="s">
        <v>1852</v>
      </c>
      <c r="D509" s="17" t="s">
        <v>1853</v>
      </c>
      <c r="E509" s="17" t="s">
        <v>1897</v>
      </c>
      <c r="F509" s="19"/>
      <c r="G509" s="20">
        <v>1.0</v>
      </c>
      <c r="H509" s="21"/>
      <c r="I509" s="21">
        <v>832.0</v>
      </c>
      <c r="J509" s="22">
        <v>2.0</v>
      </c>
      <c r="K509" s="50"/>
      <c r="L509" s="21" t="str">
        <f>IF(K509&gt;0,K509*I509,"")</f>
      </c>
      <c r="M509" s="52"/>
      <c r="N509" t="str">
        <f>IF(K509&gt;0,COUNTIF($K$7:K509,"&gt;0"),"")</f>
      </c>
      <c r="O509" t="s">
        <v>1902</v>
      </c>
      <c r="P509" t="s">
        <v>1901</v>
      </c>
      <c r="Q509" t="s">
        <v>1901</v>
      </c>
    </row>
    <row r="510" spans="1:18" customHeight="1" ht="58">
      <c r="A510" s="16"/>
      <c r="B510" s="18" t="s">
        <v>1896</v>
      </c>
      <c r="C510" s="17" t="s">
        <v>1852</v>
      </c>
      <c r="D510" s="17" t="s">
        <v>1881</v>
      </c>
      <c r="E510" s="17" t="s">
        <v>1897</v>
      </c>
      <c r="F510" s="19"/>
      <c r="G510" s="20">
        <v>1.0</v>
      </c>
      <c r="H510" s="21"/>
      <c r="I510" s="21">
        <v>832.0</v>
      </c>
      <c r="J510" s="22">
        <v>4.0</v>
      </c>
      <c r="K510" s="50"/>
      <c r="L510" s="21" t="str">
        <f>IF(K510&gt;0,K510*I510,"")</f>
      </c>
      <c r="M510" s="52"/>
      <c r="N510" t="str">
        <f>IF(K510&gt;0,COUNTIF($K$7:K510,"&gt;0"),"")</f>
      </c>
      <c r="O510" t="s">
        <v>1902</v>
      </c>
      <c r="P510" t="s">
        <v>1903</v>
      </c>
      <c r="Q510" t="s">
        <v>1903</v>
      </c>
    </row>
    <row r="511" spans="1:18" customHeight="1" ht="58">
      <c r="A511" s="16"/>
      <c r="B511" s="18" t="s">
        <v>1896</v>
      </c>
      <c r="C511" s="17" t="s">
        <v>1852</v>
      </c>
      <c r="D511" s="17" t="s">
        <v>1890</v>
      </c>
      <c r="E511" s="17" t="s">
        <v>1897</v>
      </c>
      <c r="F511" s="19"/>
      <c r="G511" s="20">
        <v>1.0</v>
      </c>
      <c r="H511" s="21"/>
      <c r="I511" s="21">
        <v>821.0</v>
      </c>
      <c r="J511" s="22">
        <v>4.0</v>
      </c>
      <c r="K511" s="50"/>
      <c r="L511" s="21" t="str">
        <f>IF(K511&gt;0,K511*I511,"")</f>
      </c>
      <c r="M511" s="52"/>
      <c r="N511" t="str">
        <f>IF(K511&gt;0,COUNTIF($K$7:K511,"&gt;0"),"")</f>
      </c>
      <c r="O511" t="s">
        <v>1902</v>
      </c>
      <c r="P511" t="s">
        <v>1904</v>
      </c>
      <c r="Q511" t="s">
        <v>1904</v>
      </c>
    </row>
    <row r="512" spans="1:18" customHeight="1" ht="24">
      <c r="A512" s="23" t="s">
        <v>1905</v>
      </c>
      <c r="B512" s="24"/>
      <c r="C512" s="25"/>
      <c r="D512" s="25"/>
      <c r="E512" s="25"/>
      <c r="F512" s="26"/>
      <c r="G512" s="27"/>
      <c r="H512" s="28"/>
      <c r="I512" s="28"/>
      <c r="J512" s="29"/>
      <c r="K512" s="49"/>
      <c r="L512" s="28"/>
      <c r="M512" s="51"/>
      <c r="N512" t="str">
        <f>IF(K512&gt;0,COUNTIF($K$7:K512,"&gt;0"),"")</f>
      </c>
    </row>
    <row r="513" spans="1:18" customHeight="1" ht="58">
      <c r="A513" s="16"/>
      <c r="B513" s="18" t="s">
        <v>1907</v>
      </c>
      <c r="C513" s="17" t="s">
        <v>1641</v>
      </c>
      <c r="D513" s="17" t="s">
        <v>652</v>
      </c>
      <c r="E513" s="17" t="s">
        <v>1908</v>
      </c>
      <c r="F513" s="19"/>
      <c r="G513" s="20">
        <v>1.0</v>
      </c>
      <c r="H513" s="21"/>
      <c r="I513" s="21">
        <v>157.0</v>
      </c>
      <c r="J513" s="22">
        <v>1.0</v>
      </c>
      <c r="K513" s="50"/>
      <c r="L513" s="21" t="str">
        <f>IF(K513&gt;0,K513*I513,"")</f>
      </c>
      <c r="M513" s="52"/>
      <c r="N513" t="str">
        <f>IF(K513&gt;0,COUNTIF($K$7:K513,"&gt;0"),"")</f>
      </c>
      <c r="O513" t="s">
        <v>1909</v>
      </c>
      <c r="P513" t="s">
        <v>1906</v>
      </c>
      <c r="Q513" t="s">
        <v>1906</v>
      </c>
    </row>
    <row r="514" spans="1:18" customHeight="1" ht="58">
      <c r="A514" s="16"/>
      <c r="B514" s="18" t="s">
        <v>1911</v>
      </c>
      <c r="C514" s="17" t="s">
        <v>1641</v>
      </c>
      <c r="D514" s="17" t="s">
        <v>1912</v>
      </c>
      <c r="E514" s="17"/>
      <c r="F514" s="19"/>
      <c r="G514" s="20">
        <v>1.0</v>
      </c>
      <c r="H514" s="21"/>
      <c r="I514" s="21">
        <v>324.0</v>
      </c>
      <c r="J514" s="22">
        <v>2.0</v>
      </c>
      <c r="K514" s="50"/>
      <c r="L514" s="21" t="str">
        <f>IF(K514&gt;0,K514*I514,"")</f>
      </c>
      <c r="M514" s="52"/>
      <c r="N514" t="str">
        <f>IF(K514&gt;0,COUNTIF($K$7:K514,"&gt;0"),"")</f>
      </c>
      <c r="O514" t="s">
        <v>1913</v>
      </c>
      <c r="P514" t="s">
        <v>1910</v>
      </c>
      <c r="Q514" t="s">
        <v>1910</v>
      </c>
    </row>
    <row r="515" spans="1:18" customHeight="1" ht="58">
      <c r="A515" s="16"/>
      <c r="B515" s="18" t="s">
        <v>1915</v>
      </c>
      <c r="C515" s="17" t="s">
        <v>1916</v>
      </c>
      <c r="D515" s="17"/>
      <c r="E515" s="17"/>
      <c r="F515" s="19"/>
      <c r="G515" s="20">
        <v>1.0</v>
      </c>
      <c r="H515" s="21"/>
      <c r="I515" s="21">
        <v>197.0</v>
      </c>
      <c r="J515" s="22">
        <v>7.0</v>
      </c>
      <c r="K515" s="50"/>
      <c r="L515" s="21" t="str">
        <f>IF(K515&gt;0,K515*I515,"")</f>
      </c>
      <c r="M515" s="52"/>
      <c r="N515" t="str">
        <f>IF(K515&gt;0,COUNTIF($K$7:K515,"&gt;0"),"")</f>
      </c>
      <c r="P515" t="s">
        <v>1914</v>
      </c>
      <c r="Q515" t="s">
        <v>1914</v>
      </c>
    </row>
    <row r="516" spans="1:18" customHeight="1" ht="58">
      <c r="A516" s="16"/>
      <c r="B516" s="18" t="s">
        <v>1915</v>
      </c>
      <c r="C516" s="17" t="s">
        <v>1918</v>
      </c>
      <c r="D516" s="17"/>
      <c r="E516" s="17"/>
      <c r="F516" s="19"/>
      <c r="G516" s="20">
        <v>1.0</v>
      </c>
      <c r="H516" s="21"/>
      <c r="I516" s="21">
        <v>197.0</v>
      </c>
      <c r="J516" s="22">
        <v>1.0</v>
      </c>
      <c r="K516" s="50"/>
      <c r="L516" s="21" t="str">
        <f>IF(K516&gt;0,K516*I516,"")</f>
      </c>
      <c r="M516" s="52"/>
      <c r="N516" t="str">
        <f>IF(K516&gt;0,COUNTIF($K$7:K516,"&gt;0"),"")</f>
      </c>
      <c r="P516" t="s">
        <v>1917</v>
      </c>
      <c r="Q516" t="s">
        <v>1917</v>
      </c>
    </row>
    <row r="517" spans="1:18" customHeight="1" ht="58">
      <c r="A517" s="16"/>
      <c r="B517" s="18" t="s">
        <v>1920</v>
      </c>
      <c r="C517" s="17" t="s">
        <v>1921</v>
      </c>
      <c r="D517" s="17" t="s">
        <v>1922</v>
      </c>
      <c r="E517" s="17"/>
      <c r="F517" s="19"/>
      <c r="G517" s="20">
        <v>1.0</v>
      </c>
      <c r="H517" s="21"/>
      <c r="I517" s="21">
        <v>165.0</v>
      </c>
      <c r="J517" s="22">
        <v>41.0</v>
      </c>
      <c r="K517" s="50"/>
      <c r="L517" s="21" t="str">
        <f>IF(K517&gt;0,K517*I517,"")</f>
      </c>
      <c r="M517" s="52"/>
      <c r="N517" t="str">
        <f>IF(K517&gt;0,COUNTIF($K$7:K517,"&gt;0"),"")</f>
      </c>
      <c r="O517" t="s">
        <v>1923</v>
      </c>
      <c r="P517" t="s">
        <v>1919</v>
      </c>
      <c r="Q517" t="s">
        <v>1919</v>
      </c>
    </row>
    <row r="518" spans="1:18" customHeight="1" ht="58">
      <c r="A518" s="16"/>
      <c r="B518" s="18" t="s">
        <v>1925</v>
      </c>
      <c r="C518" s="17" t="s">
        <v>1921</v>
      </c>
      <c r="D518" s="17" t="s">
        <v>1926</v>
      </c>
      <c r="E518" s="17"/>
      <c r="F518" s="19"/>
      <c r="G518" s="20">
        <v>1.0</v>
      </c>
      <c r="H518" s="21"/>
      <c r="I518" s="21">
        <v>132.0</v>
      </c>
      <c r="J518" s="22">
        <v>92.0</v>
      </c>
      <c r="K518" s="50"/>
      <c r="L518" s="21" t="str">
        <f>IF(K518&gt;0,K518*I518,"")</f>
      </c>
      <c r="M518" s="52"/>
      <c r="N518" t="str">
        <f>IF(K518&gt;0,COUNTIF($K$7:K518,"&gt;0"),"")</f>
      </c>
      <c r="O518" t="s">
        <v>1927</v>
      </c>
      <c r="P518" t="s">
        <v>1924</v>
      </c>
      <c r="Q518" t="s">
        <v>1924</v>
      </c>
    </row>
    <row r="519" spans="1:18" customHeight="1" ht="58">
      <c r="A519" s="16"/>
      <c r="B519" s="18" t="s">
        <v>1929</v>
      </c>
      <c r="C519" s="17" t="s">
        <v>1930</v>
      </c>
      <c r="D519" s="17" t="s">
        <v>1931</v>
      </c>
      <c r="E519" s="17" t="s">
        <v>1932</v>
      </c>
      <c r="F519" s="19"/>
      <c r="G519" s="20">
        <v>1.0</v>
      </c>
      <c r="H519" s="21"/>
      <c r="I519" s="21">
        <v>250.0</v>
      </c>
      <c r="J519" s="22">
        <v>176.0</v>
      </c>
      <c r="K519" s="50"/>
      <c r="L519" s="21" t="str">
        <f>IF(K519&gt;0,K519*I519,"")</f>
      </c>
      <c r="M519" s="52"/>
      <c r="N519" t="str">
        <f>IF(K519&gt;0,COUNTIF($K$7:K519,"&gt;0"),"")</f>
      </c>
      <c r="O519" t="s">
        <v>1933</v>
      </c>
      <c r="P519" t="s">
        <v>1928</v>
      </c>
      <c r="Q519" t="s">
        <v>1928</v>
      </c>
    </row>
    <row r="520" spans="1:18" customHeight="1" ht="58">
      <c r="A520" s="16"/>
      <c r="B520" s="18" t="s">
        <v>1929</v>
      </c>
      <c r="C520" s="17" t="s">
        <v>1930</v>
      </c>
      <c r="D520" s="17" t="s">
        <v>1935</v>
      </c>
      <c r="E520" s="17" t="s">
        <v>1932</v>
      </c>
      <c r="F520" s="19"/>
      <c r="G520" s="20">
        <v>1.0</v>
      </c>
      <c r="H520" s="21"/>
      <c r="I520" s="21">
        <v>250.0</v>
      </c>
      <c r="J520" s="22">
        <v>204.0</v>
      </c>
      <c r="K520" s="50"/>
      <c r="L520" s="21" t="str">
        <f>IF(K520&gt;0,K520*I520,"")</f>
      </c>
      <c r="M520" s="52"/>
      <c r="N520" t="str">
        <f>IF(K520&gt;0,COUNTIF($K$7:K520,"&gt;0"),"")</f>
      </c>
      <c r="O520" t="s">
        <v>1936</v>
      </c>
      <c r="P520" t="s">
        <v>1934</v>
      </c>
      <c r="Q520" t="s">
        <v>1934</v>
      </c>
    </row>
    <row r="521" spans="1:18" customHeight="1" ht="58">
      <c r="A521" s="16"/>
      <c r="B521" s="18" t="s">
        <v>1929</v>
      </c>
      <c r="C521" s="17" t="s">
        <v>1930</v>
      </c>
      <c r="D521" s="17" t="s">
        <v>1938</v>
      </c>
      <c r="E521" s="17" t="s">
        <v>1932</v>
      </c>
      <c r="F521" s="19"/>
      <c r="G521" s="20">
        <v>1.0</v>
      </c>
      <c r="H521" s="21"/>
      <c r="I521" s="21">
        <v>250.0</v>
      </c>
      <c r="J521" s="22">
        <v>189.0</v>
      </c>
      <c r="K521" s="50"/>
      <c r="L521" s="21" t="str">
        <f>IF(K521&gt;0,K521*I521,"")</f>
      </c>
      <c r="M521" s="52"/>
      <c r="N521" t="str">
        <f>IF(K521&gt;0,COUNTIF($K$7:K521,"&gt;0"),"")</f>
      </c>
      <c r="O521" t="s">
        <v>1939</v>
      </c>
      <c r="P521" t="s">
        <v>1937</v>
      </c>
      <c r="Q521" t="s">
        <v>1937</v>
      </c>
    </row>
    <row r="522" spans="1:18" customHeight="1" ht="58">
      <c r="A522" s="16"/>
      <c r="B522" s="18" t="s">
        <v>1929</v>
      </c>
      <c r="C522" s="17" t="s">
        <v>1930</v>
      </c>
      <c r="D522" s="17" t="s">
        <v>1941</v>
      </c>
      <c r="E522" s="17" t="s">
        <v>1932</v>
      </c>
      <c r="F522" s="19"/>
      <c r="G522" s="20">
        <v>1.0</v>
      </c>
      <c r="H522" s="21"/>
      <c r="I522" s="21">
        <v>250.0</v>
      </c>
      <c r="J522" s="22">
        <v>205.0</v>
      </c>
      <c r="K522" s="50"/>
      <c r="L522" s="21" t="str">
        <f>IF(K522&gt;0,K522*I522,"")</f>
      </c>
      <c r="M522" s="52"/>
      <c r="N522" t="str">
        <f>IF(K522&gt;0,COUNTIF($K$7:K522,"&gt;0"),"")</f>
      </c>
      <c r="O522" t="s">
        <v>1942</v>
      </c>
      <c r="P522" t="s">
        <v>1940</v>
      </c>
      <c r="Q522" t="s">
        <v>1940</v>
      </c>
    </row>
    <row r="523" spans="1:18" customHeight="1" ht="58">
      <c r="A523" s="16"/>
      <c r="B523" s="18" t="s">
        <v>1944</v>
      </c>
      <c r="C523" s="17" t="s">
        <v>1945</v>
      </c>
      <c r="D523" s="17"/>
      <c r="E523" s="17"/>
      <c r="F523" s="19"/>
      <c r="G523" s="20">
        <v>1.0</v>
      </c>
      <c r="H523" s="21"/>
      <c r="I523" s="21">
        <v>151.0</v>
      </c>
      <c r="J523" s="22">
        <v>53.0</v>
      </c>
      <c r="K523" s="50"/>
      <c r="L523" s="21" t="str">
        <f>IF(K523&gt;0,K523*I523,"")</f>
      </c>
      <c r="M523" s="52"/>
      <c r="N523" t="str">
        <f>IF(K523&gt;0,COUNTIF($K$7:K523,"&gt;0"),"")</f>
      </c>
      <c r="O523" t="s">
        <v>1946</v>
      </c>
      <c r="P523" t="s">
        <v>1943</v>
      </c>
      <c r="Q523" t="s">
        <v>1943</v>
      </c>
    </row>
    <row r="524" spans="1:18" customHeight="1" ht="58">
      <c r="A524" s="16"/>
      <c r="B524" s="18" t="s">
        <v>1948</v>
      </c>
      <c r="C524" s="17" t="s">
        <v>1949</v>
      </c>
      <c r="D524" s="17" t="s">
        <v>1935</v>
      </c>
      <c r="E524" s="17" t="s">
        <v>1950</v>
      </c>
      <c r="F524" s="19"/>
      <c r="G524" s="20">
        <v>1.0</v>
      </c>
      <c r="H524" s="21"/>
      <c r="I524" s="21">
        <v>503.0</v>
      </c>
      <c r="J524" s="22">
        <v>1.0</v>
      </c>
      <c r="K524" s="50"/>
      <c r="L524" s="21" t="str">
        <f>IF(K524&gt;0,K524*I524,"")</f>
      </c>
      <c r="M524" s="52"/>
      <c r="N524" t="str">
        <f>IF(K524&gt;0,COUNTIF($K$7:K524,"&gt;0"),"")</f>
      </c>
      <c r="O524" t="s">
        <v>1951</v>
      </c>
      <c r="P524" t="s">
        <v>1947</v>
      </c>
      <c r="Q524" t="s">
        <v>1947</v>
      </c>
    </row>
    <row r="525" spans="1:18" customHeight="1" ht="24">
      <c r="A525" s="23" t="s">
        <v>1952</v>
      </c>
      <c r="B525" s="24"/>
      <c r="C525" s="25"/>
      <c r="D525" s="25"/>
      <c r="E525" s="25"/>
      <c r="F525" s="26"/>
      <c r="G525" s="27"/>
      <c r="H525" s="28"/>
      <c r="I525" s="28"/>
      <c r="J525" s="29"/>
      <c r="K525" s="49"/>
      <c r="L525" s="28"/>
      <c r="M525" s="51"/>
      <c r="N525" t="str">
        <f>IF(K525&gt;0,COUNTIF($K$7:K525,"&gt;0"),"")</f>
      </c>
    </row>
    <row r="526" spans="1:18" customHeight="1" ht="58">
      <c r="A526" s="16"/>
      <c r="B526" s="18" t="s">
        <v>1954</v>
      </c>
      <c r="C526" s="17" t="s">
        <v>1955</v>
      </c>
      <c r="D526" s="17" t="s">
        <v>1036</v>
      </c>
      <c r="E526" s="17" t="s">
        <v>1956</v>
      </c>
      <c r="F526" s="19"/>
      <c r="G526" s="20">
        <v>1.0</v>
      </c>
      <c r="H526" s="21"/>
      <c r="I526" s="21">
        <v>24.0</v>
      </c>
      <c r="J526" s="22">
        <v>305.0</v>
      </c>
      <c r="K526" s="50"/>
      <c r="L526" s="21" t="str">
        <f>IF(K526&gt;0,K526*I526,"")</f>
      </c>
      <c r="M526" s="52"/>
      <c r="N526" t="str">
        <f>IF(K526&gt;0,COUNTIF($K$7:K526,"&gt;0"),"")</f>
      </c>
      <c r="O526" t="s">
        <v>1957</v>
      </c>
      <c r="P526" t="s">
        <v>1953</v>
      </c>
      <c r="Q526" t="s">
        <v>1953</v>
      </c>
    </row>
    <row r="527" spans="1:18" customHeight="1" ht="58">
      <c r="A527" s="16"/>
      <c r="B527" s="18" t="s">
        <v>1959</v>
      </c>
      <c r="C527" s="17" t="s">
        <v>1955</v>
      </c>
      <c r="D527" s="17" t="s">
        <v>29</v>
      </c>
      <c r="E527" s="17" t="s">
        <v>1960</v>
      </c>
      <c r="F527" s="19"/>
      <c r="G527" s="20">
        <v>1.0</v>
      </c>
      <c r="H527" s="21"/>
      <c r="I527" s="21">
        <v>104.0</v>
      </c>
      <c r="J527" s="22">
        <v>162.0</v>
      </c>
      <c r="K527" s="50"/>
      <c r="L527" s="21" t="str">
        <f>IF(K527&gt;0,K527*I527,"")</f>
      </c>
      <c r="M527" s="52"/>
      <c r="N527" t="str">
        <f>IF(K527&gt;0,COUNTIF($K$7:K527,"&gt;0"),"")</f>
      </c>
      <c r="P527" t="s">
        <v>1958</v>
      </c>
      <c r="Q527" t="s">
        <v>1958</v>
      </c>
    </row>
    <row r="528" spans="1:18" customHeight="1" ht="58">
      <c r="A528" s="16"/>
      <c r="B528" s="18" t="s">
        <v>1962</v>
      </c>
      <c r="C528" s="17" t="s">
        <v>1955</v>
      </c>
      <c r="D528" s="17" t="s">
        <v>1963</v>
      </c>
      <c r="E528" s="17"/>
      <c r="F528" s="19"/>
      <c r="G528" s="20">
        <v>1.0</v>
      </c>
      <c r="H528" s="21"/>
      <c r="I528" s="21">
        <v>111.0</v>
      </c>
      <c r="J528" s="22">
        <v>50.0</v>
      </c>
      <c r="K528" s="50"/>
      <c r="L528" s="21" t="str">
        <f>IF(K528&gt;0,K528*I528,"")</f>
      </c>
      <c r="M528" s="52"/>
      <c r="N528" t="str">
        <f>IF(K528&gt;0,COUNTIF($K$7:K528,"&gt;0"),"")</f>
      </c>
      <c r="O528" t="s">
        <v>1964</v>
      </c>
      <c r="P528" t="s">
        <v>1961</v>
      </c>
      <c r="Q528" t="s">
        <v>1961</v>
      </c>
    </row>
    <row r="529" spans="1:18" customHeight="1" ht="58">
      <c r="A529" s="16"/>
      <c r="B529" s="18" t="s">
        <v>1966</v>
      </c>
      <c r="C529" s="17" t="s">
        <v>1955</v>
      </c>
      <c r="D529" s="17" t="s">
        <v>29</v>
      </c>
      <c r="E529" s="17" t="s">
        <v>1967</v>
      </c>
      <c r="F529" s="19"/>
      <c r="G529" s="20">
        <v>1.0</v>
      </c>
      <c r="H529" s="21"/>
      <c r="I529" s="21">
        <v>93.0</v>
      </c>
      <c r="J529" s="22">
        <v>13.0</v>
      </c>
      <c r="K529" s="50"/>
      <c r="L529" s="21" t="str">
        <f>IF(K529&gt;0,K529*I529,"")</f>
      </c>
      <c r="M529" s="52"/>
      <c r="N529" t="str">
        <f>IF(K529&gt;0,COUNTIF($K$7:K529,"&gt;0"),"")</f>
      </c>
      <c r="O529" t="s">
        <v>1968</v>
      </c>
      <c r="P529" t="s">
        <v>1965</v>
      </c>
      <c r="Q529" t="s">
        <v>1965</v>
      </c>
    </row>
    <row r="530" spans="1:18" customHeight="1" ht="58">
      <c r="A530" s="16"/>
      <c r="B530" s="18" t="s">
        <v>1970</v>
      </c>
      <c r="C530" s="17" t="s">
        <v>1971</v>
      </c>
      <c r="D530" s="17"/>
      <c r="E530" s="17" t="s">
        <v>1972</v>
      </c>
      <c r="F530" s="19"/>
      <c r="G530" s="20">
        <v>1.0</v>
      </c>
      <c r="H530" s="21"/>
      <c r="I530" s="21">
        <v>99.0</v>
      </c>
      <c r="J530" s="22">
        <v>190.0</v>
      </c>
      <c r="K530" s="50"/>
      <c r="L530" s="21" t="str">
        <f>IF(K530&gt;0,K530*I530,"")</f>
      </c>
      <c r="M530" s="52"/>
      <c r="N530" t="str">
        <f>IF(K530&gt;0,COUNTIF($K$7:K530,"&gt;0"),"")</f>
      </c>
      <c r="O530" t="s">
        <v>1973</v>
      </c>
      <c r="P530" t="s">
        <v>1969</v>
      </c>
      <c r="Q530" t="s">
        <v>1969</v>
      </c>
    </row>
    <row r="531" spans="1:18" customHeight="1" ht="58">
      <c r="A531" s="16"/>
      <c r="B531" s="18" t="s">
        <v>1975</v>
      </c>
      <c r="C531" s="17" t="s">
        <v>1976</v>
      </c>
      <c r="D531" s="17" t="s">
        <v>1977</v>
      </c>
      <c r="E531" s="17" t="s">
        <v>1978</v>
      </c>
      <c r="F531" s="19"/>
      <c r="G531" s="20">
        <v>1.0</v>
      </c>
      <c r="H531" s="21"/>
      <c r="I531" s="21">
        <v>60.0</v>
      </c>
      <c r="J531" s="22">
        <v>177.0</v>
      </c>
      <c r="K531" s="50"/>
      <c r="L531" s="21" t="str">
        <f>IF(K531&gt;0,K531*I531,"")</f>
      </c>
      <c r="M531" s="52"/>
      <c r="N531" t="str">
        <f>IF(K531&gt;0,COUNTIF($K$7:K531,"&gt;0"),"")</f>
      </c>
      <c r="P531" t="s">
        <v>1974</v>
      </c>
      <c r="Q531" t="s">
        <v>1974</v>
      </c>
    </row>
    <row r="532" spans="1:18" customHeight="1" ht="58">
      <c r="A532" s="16"/>
      <c r="B532" s="18" t="s">
        <v>1980</v>
      </c>
      <c r="C532" s="17" t="s">
        <v>1981</v>
      </c>
      <c r="D532" s="17" t="s">
        <v>1982</v>
      </c>
      <c r="E532" s="17"/>
      <c r="F532" s="19"/>
      <c r="G532" s="20">
        <v>1.0</v>
      </c>
      <c r="H532" s="21"/>
      <c r="I532" s="21">
        <v>46.0</v>
      </c>
      <c r="J532" s="22">
        <v>290.0</v>
      </c>
      <c r="K532" s="50"/>
      <c r="L532" s="21" t="str">
        <f>IF(K532&gt;0,K532*I532,"")</f>
      </c>
      <c r="M532" s="52"/>
      <c r="N532" t="str">
        <f>IF(K532&gt;0,COUNTIF($K$7:K532,"&gt;0"),"")</f>
      </c>
      <c r="O532" t="s">
        <v>1983</v>
      </c>
      <c r="P532" t="s">
        <v>1979</v>
      </c>
      <c r="Q532" t="s">
        <v>1979</v>
      </c>
    </row>
    <row r="533" spans="1:18" customHeight="1" ht="58">
      <c r="A533" s="16"/>
      <c r="B533" s="18" t="s">
        <v>1985</v>
      </c>
      <c r="C533" s="17" t="s">
        <v>1981</v>
      </c>
      <c r="D533" s="17" t="s">
        <v>1036</v>
      </c>
      <c r="E533" s="17" t="s">
        <v>1986</v>
      </c>
      <c r="F533" s="19"/>
      <c r="G533" s="20">
        <v>1.0</v>
      </c>
      <c r="H533" s="21"/>
      <c r="I533" s="21">
        <v>35.0</v>
      </c>
      <c r="J533" s="22">
        <v>1163.0</v>
      </c>
      <c r="K533" s="50"/>
      <c r="L533" s="21" t="str">
        <f>IF(K533&gt;0,K533*I533,"")</f>
      </c>
      <c r="M533" s="52"/>
      <c r="N533" t="str">
        <f>IF(K533&gt;0,COUNTIF($K$7:K533,"&gt;0"),"")</f>
      </c>
      <c r="O533" t="s">
        <v>1987</v>
      </c>
      <c r="P533" t="s">
        <v>1984</v>
      </c>
      <c r="Q533" t="s">
        <v>1984</v>
      </c>
    </row>
    <row r="535" spans="1:18">
      <c r="I535" s="30" t="s">
        <v>1988</v>
      </c>
      <c r="J535" s="33"/>
      <c r="K535" s="36" t="str">
        <f>COUNTIF(K7:K533,"&gt;0")</f>
      </c>
    </row>
    <row r="536" spans="1:18">
      <c r="I536" s="31" t="s">
        <v>1989</v>
      </c>
      <c r="J536" s="34"/>
      <c r="K536" s="37" t="str">
        <f>SUM(K7:K533)</f>
      </c>
    </row>
    <row r="537" spans="1:18">
      <c r="I537" s="32" t="s">
        <v>1990</v>
      </c>
      <c r="J537" s="35"/>
      <c r="K537" s="38" t="str">
        <f>SUM(L7:L533)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47:M147"/>
    <mergeCell ref="A261:M261"/>
    <mergeCell ref="A371:M371"/>
    <mergeCell ref="A438:M438"/>
    <mergeCell ref="A466:M466"/>
    <mergeCell ref="A490:M490"/>
    <mergeCell ref="A512:M512"/>
    <mergeCell ref="A525:M525"/>
    <mergeCell ref="I535:J535"/>
    <mergeCell ref="I536:J536"/>
    <mergeCell ref="I537:J537"/>
    <mergeCell ref="G5:I5"/>
  </mergeCells>
  <conditionalFormatting sqref="A7:M53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533">
    <cfRule type="expression" dxfId="2" priority="3">
      <formula>AND($K7&gt;$J7,$K7&gt;0)</formula>
    </cfRule>
  </conditionalFormatting>
  <dataValidations count="15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4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48:K26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62:K32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28:K35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55:K37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72:K43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39:K44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43:K465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67:K48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91:K51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513:K52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526:K53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4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2 упак" sqref="K325:K327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2 упак" sqref="K352:K354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8" r:id="rId_hyperlink_140" tooltip="Открыть карточку товара на сайте" display="Открыть карточку товара на сайте"/>
    <hyperlink ref="B149" r:id="rId_hyperlink_141" tooltip="Открыть карточку товара на сайте" display="Открыть карточку товара на сайте"/>
    <hyperlink ref="B150" r:id="rId_hyperlink_142" tooltip="Открыть карточку товара на сайте" display="Открыть карточку товара на сайте"/>
    <hyperlink ref="B151" r:id="rId_hyperlink_143" tooltip="Открыть карточку товара на сайте" display="Открыть карточку товара на сайте"/>
    <hyperlink ref="B152" r:id="rId_hyperlink_144" tooltip="Открыть карточку товара на сайте" display="Открыть карточку товара на сайте"/>
    <hyperlink ref="B153" r:id="rId_hyperlink_145" tooltip="Открыть карточку товара на сайте" display="Открыть карточку товара на сайте"/>
    <hyperlink ref="B154" r:id="rId_hyperlink_146" tooltip="Открыть карточку товара на сайте" display="Открыть карточку товара на сайте"/>
    <hyperlink ref="B155" r:id="rId_hyperlink_147" tooltip="Открыть карточку товара на сайте" display="Открыть карточку товара на сайте"/>
    <hyperlink ref="B156" r:id="rId_hyperlink_148" tooltip="Открыть карточку товара на сайте" display="Открыть карточку товара на сайте"/>
    <hyperlink ref="B157" r:id="rId_hyperlink_149" tooltip="Открыть карточку товара на сайте" display="Открыть карточку товара на сайте"/>
    <hyperlink ref="B158" r:id="rId_hyperlink_150" tooltip="Открыть карточку товара на сайте" display="Открыть карточку товара на сайте"/>
    <hyperlink ref="B159" r:id="rId_hyperlink_151" tooltip="Открыть карточку товара на сайте" display="Открыть карточку товара на сайте"/>
    <hyperlink ref="B160" r:id="rId_hyperlink_152" tooltip="Открыть карточку товара на сайте" display="Открыть карточку товара на сайте"/>
    <hyperlink ref="B161" r:id="rId_hyperlink_153" tooltip="Открыть карточку товара на сайте" display="Открыть карточку товара на сайте"/>
    <hyperlink ref="B162" r:id="rId_hyperlink_154" tooltip="Открыть карточку товара на сайте" display="Открыть карточку товара на сайте"/>
    <hyperlink ref="B163" r:id="rId_hyperlink_155" tooltip="Открыть карточку товара на сайте" display="Открыть карточку товара на сайте"/>
    <hyperlink ref="B164" r:id="rId_hyperlink_156" tooltip="Открыть карточку товара на сайте" display="Открыть карточку товара на сайте"/>
    <hyperlink ref="B165" r:id="rId_hyperlink_157" tooltip="Открыть карточку товара на сайте" display="Открыть карточку товара на сайте"/>
    <hyperlink ref="B166" r:id="rId_hyperlink_158" tooltip="Открыть карточку товара на сайте" display="Открыть карточку товара на сайте"/>
    <hyperlink ref="B167" r:id="rId_hyperlink_159" tooltip="Открыть карточку товара на сайте" display="Открыть карточку товара на сайте"/>
    <hyperlink ref="B168" r:id="rId_hyperlink_160" tooltip="Открыть карточку товара на сайте" display="Открыть карточку товара на сайте"/>
    <hyperlink ref="B169" r:id="rId_hyperlink_161" tooltip="Открыть карточку товара на сайте" display="Открыть карточку товара на сайте"/>
    <hyperlink ref="B170" r:id="rId_hyperlink_162" tooltip="Открыть карточку товара на сайте" display="Открыть карточку товара на сайте"/>
    <hyperlink ref="B171" r:id="rId_hyperlink_163" tooltip="Открыть карточку товара на сайте" display="Открыть карточку товара на сайте"/>
    <hyperlink ref="B172" r:id="rId_hyperlink_164" tooltip="Открыть карточку товара на сайте" display="Открыть карточку товара на сайте"/>
    <hyperlink ref="B173" r:id="rId_hyperlink_165" tooltip="Открыть карточку товара на сайте" display="Открыть карточку товара на сайте"/>
    <hyperlink ref="B174" r:id="rId_hyperlink_166" tooltip="Открыть карточку товара на сайте" display="Открыть карточку товара на сайте"/>
    <hyperlink ref="B175" r:id="rId_hyperlink_167" tooltip="Открыть карточку товара на сайте" display="Открыть карточку товара на сайте"/>
    <hyperlink ref="B176" r:id="rId_hyperlink_168" tooltip="Открыть карточку товара на сайте" display="Открыть карточку товара на сайте"/>
    <hyperlink ref="B177" r:id="rId_hyperlink_169" tooltip="Открыть карточку товара на сайте" display="Открыть карточку товара на сайте"/>
    <hyperlink ref="B178" r:id="rId_hyperlink_170" tooltip="Открыть карточку товара на сайте" display="Открыть карточку товара на сайте"/>
    <hyperlink ref="B179" r:id="rId_hyperlink_171" tooltip="Открыть карточку товара на сайте" display="Открыть карточку товара на сайте"/>
    <hyperlink ref="B180" r:id="rId_hyperlink_172" tooltip="Открыть карточку товара на сайте" display="Открыть карточку товара на сайте"/>
    <hyperlink ref="B181" r:id="rId_hyperlink_173" tooltip="Открыть карточку товара на сайте" display="Открыть карточку товара на сайте"/>
    <hyperlink ref="B182" r:id="rId_hyperlink_174" tooltip="Открыть карточку товара на сайте" display="Открыть карточку товара на сайте"/>
    <hyperlink ref="B183" r:id="rId_hyperlink_175" tooltip="Открыть карточку товара на сайте" display="Открыть карточку товара на сайте"/>
    <hyperlink ref="B184" r:id="rId_hyperlink_176" tooltip="Открыть карточку товара на сайте" display="Открыть карточку товара на сайте"/>
    <hyperlink ref="B185" r:id="rId_hyperlink_177" tooltip="Открыть карточку товара на сайте" display="Открыть карточку товара на сайте"/>
    <hyperlink ref="B186" r:id="rId_hyperlink_178" tooltip="Открыть карточку товара на сайте" display="Открыть карточку товара на сайте"/>
    <hyperlink ref="B187" r:id="rId_hyperlink_179" tooltip="Открыть карточку товара на сайте" display="Открыть карточку товара на сайте"/>
    <hyperlink ref="B188" r:id="rId_hyperlink_180" tooltip="Открыть карточку товара на сайте" display="Открыть карточку товара на сайте"/>
    <hyperlink ref="B189" r:id="rId_hyperlink_181" tooltip="Открыть карточку товара на сайте" display="Открыть карточку товара на сайте"/>
    <hyperlink ref="B190" r:id="rId_hyperlink_182" tooltip="Открыть карточку товара на сайте" display="Открыть карточку товара на сайте"/>
    <hyperlink ref="B191" r:id="rId_hyperlink_183" tooltip="Открыть карточку товара на сайте" display="Открыть карточку товара на сайте"/>
    <hyperlink ref="B192" r:id="rId_hyperlink_184" tooltip="Открыть карточку товара на сайте" display="Открыть карточку товара на сайте"/>
    <hyperlink ref="B193" r:id="rId_hyperlink_185" tooltip="Открыть карточку товара на сайте" display="Открыть карточку товара на сайте"/>
    <hyperlink ref="B194" r:id="rId_hyperlink_186" tooltip="Открыть карточку товара на сайте" display="Открыть карточку товара на сайте"/>
    <hyperlink ref="B195" r:id="rId_hyperlink_187" tooltip="Открыть карточку товара на сайте" display="Открыть карточку товара на сайте"/>
    <hyperlink ref="B196" r:id="rId_hyperlink_188" tooltip="Открыть карточку товара на сайте" display="Открыть карточку товара на сайте"/>
    <hyperlink ref="B197" r:id="rId_hyperlink_189" tooltip="Открыть карточку товара на сайте" display="Открыть карточку товара на сайте"/>
    <hyperlink ref="B198" r:id="rId_hyperlink_190" tooltip="Открыть карточку товара на сайте" display="Открыть карточку товара на сайте"/>
    <hyperlink ref="B199" r:id="rId_hyperlink_191" tooltip="Открыть карточку товара на сайте" display="Открыть карточку товара на сайте"/>
    <hyperlink ref="B200" r:id="rId_hyperlink_192" tooltip="Открыть карточку товара на сайте" display="Открыть карточку товара на сайте"/>
    <hyperlink ref="B201" r:id="rId_hyperlink_193" tooltip="Открыть карточку товара на сайте" display="Открыть карточку товара на сайте"/>
    <hyperlink ref="B202" r:id="rId_hyperlink_194" tooltip="Открыть карточку товара на сайте" display="Открыть карточку товара на сайте"/>
    <hyperlink ref="B203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0" r:id="rId_hyperlink_202" tooltip="Открыть карточку товара на сайте" display="Открыть карточку товара на сайте"/>
    <hyperlink ref="B211" r:id="rId_hyperlink_203" tooltip="Открыть карточку товара на сайте" display="Открыть карточку товара на сайте"/>
    <hyperlink ref="B212" r:id="rId_hyperlink_204" tooltip="Открыть карточку товара на сайте" display="Открыть карточку товара на сайте"/>
    <hyperlink ref="B213" r:id="rId_hyperlink_205" tooltip="Открыть карточку товара на сайте" display="Открыть карточку товара на сайте"/>
    <hyperlink ref="B214" r:id="rId_hyperlink_206" tooltip="Открыть карточку товара на сайте" display="Открыть карточку товара на сайте"/>
    <hyperlink ref="B215" r:id="rId_hyperlink_207" tooltip="Открыть карточку товара на сайте" display="Открыть карточку товара на сайте"/>
    <hyperlink ref="B216" r:id="rId_hyperlink_208" tooltip="Открыть карточку товара на сайте" display="Открыть карточку товара на сайте"/>
    <hyperlink ref="B217" r:id="rId_hyperlink_209" tooltip="Открыть карточку товара на сайте" display="Открыть карточку товара на сайте"/>
    <hyperlink ref="B218" r:id="rId_hyperlink_210" tooltip="Открыть карточку товара на сайте" display="Открыть карточку товара на сайте"/>
    <hyperlink ref="B219" r:id="rId_hyperlink_211" tooltip="Открыть карточку товара на сайте" display="Открыть карточку товара на сайте"/>
    <hyperlink ref="B220" r:id="rId_hyperlink_212" tooltip="Открыть карточку товара на сайте" display="Открыть карточку товара на сайте"/>
    <hyperlink ref="B221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2" r:id="rId_hyperlink_253" tooltip="Открыть карточку товара на сайте" display="Открыть карточку товара на сайте"/>
    <hyperlink ref="B263" r:id="rId_hyperlink_254" tooltip="Открыть карточку товара на сайте" display="Открыть карточку товара на сайте"/>
    <hyperlink ref="B264" r:id="rId_hyperlink_255" tooltip="Открыть карточку товара на сайте" display="Открыть карточку товара на сайте"/>
    <hyperlink ref="B265" r:id="rId_hyperlink_256" tooltip="Открыть карточку товара на сайте" display="Открыть карточку товара на сайте"/>
    <hyperlink ref="B266" r:id="rId_hyperlink_257" tooltip="Открыть карточку товара на сайте" display="Открыть карточку товара на сайте"/>
    <hyperlink ref="B267" r:id="rId_hyperlink_258" tooltip="Открыть карточку товара на сайте" display="Открыть карточку товара на сайте"/>
    <hyperlink ref="B268" r:id="rId_hyperlink_259" tooltip="Открыть карточку товара на сайте" display="Открыть карточку товара на сайте"/>
    <hyperlink ref="B269" r:id="rId_hyperlink_260" tooltip="Открыть карточку товара на сайте" display="Открыть карточку товара на сайте"/>
    <hyperlink ref="B270" r:id="rId_hyperlink_261" tooltip="Открыть карточку товара на сайте" display="Открыть карточку товара на сайте"/>
    <hyperlink ref="B271" r:id="rId_hyperlink_262" tooltip="Открыть карточку товара на сайте" display="Открыть карточку товара на сайте"/>
    <hyperlink ref="B272" r:id="rId_hyperlink_263" tooltip="Открыть карточку товара на сайте" display="Открыть карточку товара на сайте"/>
    <hyperlink ref="B273" r:id="rId_hyperlink_264" tooltip="Открыть карточку товара на сайте" display="Открыть карточку товара на сайте"/>
    <hyperlink ref="B274" r:id="rId_hyperlink_265" tooltip="Открыть карточку товара на сайте" display="Открыть карточку товара на сайте"/>
    <hyperlink ref="B275" r:id="rId_hyperlink_266" tooltip="Открыть карточку товара на сайте" display="Открыть карточку товара на сайте"/>
    <hyperlink ref="B276" r:id="rId_hyperlink_267" tooltip="Открыть карточку товара на сайте" display="Открыть карточку товара на сайте"/>
    <hyperlink ref="B277" r:id="rId_hyperlink_268" tooltip="Открыть карточку товара на сайте" display="Открыть карточку товара на сайте"/>
    <hyperlink ref="B278" r:id="rId_hyperlink_269" tooltip="Открыть карточку товара на сайте" display="Открыть карточку товара на сайте"/>
    <hyperlink ref="B279" r:id="rId_hyperlink_270" tooltip="Открыть карточку товара на сайте" display="Открыть карточку товара на сайте"/>
    <hyperlink ref="B280" r:id="rId_hyperlink_271" tooltip="Открыть карточку товара на сайте" display="Открыть карточку товара на сайте"/>
    <hyperlink ref="B281" r:id="rId_hyperlink_272" tooltip="Открыть карточку товара на сайте" display="Открыть карточку товара на сайте"/>
    <hyperlink ref="B282" r:id="rId_hyperlink_273" tooltip="Открыть карточку товара на сайте" display="Открыть карточку товара на сайте"/>
    <hyperlink ref="B283" r:id="rId_hyperlink_274" tooltip="Открыть карточку товара на сайте" display="Открыть карточку товара на сайте"/>
    <hyperlink ref="B284" r:id="rId_hyperlink_275" tooltip="Открыть карточку товара на сайте" display="Открыть карточку товара на сайте"/>
    <hyperlink ref="B285" r:id="rId_hyperlink_276" tooltip="Открыть карточку товара на сайте" display="Открыть карточку товара на сайте"/>
    <hyperlink ref="B286" r:id="rId_hyperlink_277" tooltip="Открыть карточку товара на сайте" display="Открыть карточку товара на сайте"/>
    <hyperlink ref="B287" r:id="rId_hyperlink_278" tooltip="Открыть карточку товара на сайте" display="Открыть карточку товара на сайте"/>
    <hyperlink ref="B288" r:id="rId_hyperlink_279" tooltip="Открыть карточку товара на сайте" display="Открыть карточку товара на сайте"/>
    <hyperlink ref="B289" r:id="rId_hyperlink_280" tooltip="Открыть карточку товара на сайте" display="Открыть карточку товара на сайте"/>
    <hyperlink ref="B290" r:id="rId_hyperlink_281" tooltip="Открыть карточку товара на сайте" display="Открыть карточку товара на сайте"/>
    <hyperlink ref="B291" r:id="rId_hyperlink_282" tooltip="Открыть карточку товара на сайте" display="Открыть карточку товара на сайте"/>
    <hyperlink ref="B292" r:id="rId_hyperlink_283" tooltip="Открыть карточку товара на сайте" display="Открыть карточку товара на сайте"/>
    <hyperlink ref="B293" r:id="rId_hyperlink_284" tooltip="Открыть карточку товара на сайте" display="Открыть карточку товара на сайте"/>
    <hyperlink ref="B294" r:id="rId_hyperlink_285" tooltip="Открыть карточку товара на сайте" display="Открыть карточку товара на сайте"/>
    <hyperlink ref="B295" r:id="rId_hyperlink_286" tooltip="Открыть карточку товара на сайте" display="Открыть карточку товара на сайте"/>
    <hyperlink ref="B296" r:id="rId_hyperlink_287" tooltip="Открыть карточку товара на сайте" display="Открыть карточку товара на сайте"/>
    <hyperlink ref="B297" r:id="rId_hyperlink_288" tooltip="Открыть карточку товара на сайте" display="Открыть карточку товара на сайте"/>
    <hyperlink ref="B298" r:id="rId_hyperlink_289" tooltip="Открыть карточку товара на сайте" display="Открыть карточку товара на сайте"/>
    <hyperlink ref="B299" r:id="rId_hyperlink_290" tooltip="Открыть карточку товара на сайте" display="Открыть карточку товара на сайте"/>
    <hyperlink ref="B300" r:id="rId_hyperlink_291" tooltip="Открыть карточку товара на сайте" display="Открыть карточку товара на сайте"/>
    <hyperlink ref="B301" r:id="rId_hyperlink_292" tooltip="Открыть карточку товара на сайте" display="Открыть карточку товара на сайте"/>
    <hyperlink ref="B302" r:id="rId_hyperlink_293" tooltip="Открыть карточку товара на сайте" display="Открыть карточку товара на сайте"/>
    <hyperlink ref="B303" r:id="rId_hyperlink_294" tooltip="Открыть карточку товара на сайте" display="Открыть карточку товара на сайте"/>
    <hyperlink ref="B304" r:id="rId_hyperlink_295" tooltip="Открыть карточку товара на сайте" display="Открыть карточку товара на сайте"/>
    <hyperlink ref="B305" r:id="rId_hyperlink_296" tooltip="Открыть карточку товара на сайте" display="Открыть карточку товара на сайте"/>
    <hyperlink ref="B306" r:id="rId_hyperlink_297" tooltip="Открыть карточку товара на сайте" display="Открыть карточку товара на сайте"/>
    <hyperlink ref="B307" r:id="rId_hyperlink_298" tooltip="Открыть карточку товара на сайте" display="Открыть карточку товара на сайте"/>
    <hyperlink ref="B308" r:id="rId_hyperlink_299" tooltip="Открыть карточку товара на сайте" display="Открыть карточку товара на сайте"/>
    <hyperlink ref="B309" r:id="rId_hyperlink_300" tooltip="Открыть карточку товара на сайте" display="Открыть карточку товара на сайте"/>
    <hyperlink ref="B310" r:id="rId_hyperlink_301" tooltip="Открыть карточку товара на сайте" display="Открыть карточку товара на сайте"/>
    <hyperlink ref="B311" r:id="rId_hyperlink_302" tooltip="Открыть карточку товара на сайте" display="Открыть карточку товара на сайте"/>
    <hyperlink ref="B312" r:id="rId_hyperlink_303" tooltip="Открыть карточку товара на сайте" display="Открыть карточку товара на сайте"/>
    <hyperlink ref="B313" r:id="rId_hyperlink_304" tooltip="Открыть карточку товара на сайте" display="Открыть карточку товара на сайте"/>
    <hyperlink ref="B314" r:id="rId_hyperlink_305" tooltip="Открыть карточку товара на сайте" display="Открыть карточку товара на сайте"/>
    <hyperlink ref="B315" r:id="rId_hyperlink_306" tooltip="Открыть карточку товара на сайте" display="Открыть карточку товара на сайте"/>
    <hyperlink ref="B316" r:id="rId_hyperlink_307" tooltip="Открыть карточку товара на сайте" display="Открыть карточку товара на сайте"/>
    <hyperlink ref="B317" r:id="rId_hyperlink_308" tooltip="Открыть карточку товара на сайте" display="Открыть карточку товара на сайте"/>
    <hyperlink ref="B318" r:id="rId_hyperlink_309" tooltip="Открыть карточку товара на сайте" display="Открыть карточку товара на сайте"/>
    <hyperlink ref="B319" r:id="rId_hyperlink_310" tooltip="Открыть карточку товара на сайте" display="Открыть карточку товара на сайте"/>
    <hyperlink ref="B320" r:id="rId_hyperlink_311" tooltip="Открыть карточку товара на сайте" display="Открыть карточку товара на сайте"/>
    <hyperlink ref="B321" r:id="rId_hyperlink_312" tooltip="Открыть карточку товара на сайте" display="Открыть карточку товара на сайте"/>
    <hyperlink ref="B322" r:id="rId_hyperlink_313" tooltip="Открыть карточку товара на сайте" display="Открыть карточку товара на сайте"/>
    <hyperlink ref="B323" r:id="rId_hyperlink_314" tooltip="Открыть карточку товара на сайте" display="Открыть карточку товара на сайте"/>
    <hyperlink ref="B324" r:id="rId_hyperlink_315" tooltip="Открыть карточку товара на сайте" display="Открыть карточку товара на сайте"/>
    <hyperlink ref="B325" r:id="rId_hyperlink_316" tooltip="Открыть карточку товара на сайте" display="Открыть карточку товара на сайте"/>
    <hyperlink ref="B326" r:id="rId_hyperlink_317" tooltip="Открыть карточку товара на сайте" display="Открыть карточку товара на сайте"/>
    <hyperlink ref="B327" r:id="rId_hyperlink_318" tooltip="Открыть карточку товара на сайте" display="Открыть карточку товара на сайте"/>
    <hyperlink ref="B328" r:id="rId_hyperlink_319" tooltip="Открыть карточку товара на сайте" display="Открыть карточку товара на сайте"/>
    <hyperlink ref="B329" r:id="rId_hyperlink_320" tooltip="Открыть карточку товара на сайте" display="Открыть карточку товара на сайте"/>
    <hyperlink ref="B330" r:id="rId_hyperlink_321" tooltip="Открыть карточку товара на сайте" display="Открыть карточку товара на сайте"/>
    <hyperlink ref="B331" r:id="rId_hyperlink_322" tooltip="Открыть карточку товара на сайте" display="Открыть карточку товара на сайте"/>
    <hyperlink ref="B332" r:id="rId_hyperlink_323" tooltip="Открыть карточку товара на сайте" display="Открыть карточку товара на сайте"/>
    <hyperlink ref="B333" r:id="rId_hyperlink_324" tooltip="Открыть карточку товара на сайте" display="Открыть карточку товара на сайте"/>
    <hyperlink ref="B334" r:id="rId_hyperlink_325" tooltip="Открыть карточку товара на сайте" display="Открыть карточку товара на сайте"/>
    <hyperlink ref="B335" r:id="rId_hyperlink_326" tooltip="Открыть карточку товара на сайте" display="Открыть карточку товара на сайте"/>
    <hyperlink ref="B336" r:id="rId_hyperlink_327" tooltip="Открыть карточку товара на сайте" display="Открыть карточку товара на сайте"/>
    <hyperlink ref="B337" r:id="rId_hyperlink_328" tooltip="Открыть карточку товара на сайте" display="Открыть карточку товара на сайте"/>
    <hyperlink ref="B338" r:id="rId_hyperlink_329" tooltip="Открыть карточку товара на сайте" display="Открыть карточку товара на сайте"/>
    <hyperlink ref="B339" r:id="rId_hyperlink_330" tooltip="Открыть карточку товара на сайте" display="Открыть карточку товара на сайте"/>
    <hyperlink ref="B340" r:id="rId_hyperlink_331" tooltip="Открыть карточку товара на сайте" display="Открыть карточку товара на сайте"/>
    <hyperlink ref="B341" r:id="rId_hyperlink_332" tooltip="Открыть карточку товара на сайте" display="Открыть карточку товара на сайте"/>
    <hyperlink ref="B342" r:id="rId_hyperlink_333" tooltip="Открыть карточку товара на сайте" display="Открыть карточку товара на сайте"/>
    <hyperlink ref="B343" r:id="rId_hyperlink_334" tooltip="Открыть карточку товара на сайте" display="Открыть карточку товара на сайте"/>
    <hyperlink ref="B344" r:id="rId_hyperlink_335" tooltip="Открыть карточку товара на сайте" display="Открыть карточку товара на сайте"/>
    <hyperlink ref="B345" r:id="rId_hyperlink_336" tooltip="Открыть карточку товара на сайте" display="Открыть карточку товара на сайте"/>
    <hyperlink ref="B346" r:id="rId_hyperlink_337" tooltip="Открыть карточку товара на сайте" display="Открыть карточку товара на сайте"/>
    <hyperlink ref="B347" r:id="rId_hyperlink_338" tooltip="Открыть карточку товара на сайте" display="Открыть карточку товара на сайте"/>
    <hyperlink ref="B348" r:id="rId_hyperlink_339" tooltip="Открыть карточку товара на сайте" display="Открыть карточку товара на сайте"/>
    <hyperlink ref="B349" r:id="rId_hyperlink_340" tooltip="Открыть карточку товара на сайте" display="Открыть карточку товара на сайте"/>
    <hyperlink ref="B350" r:id="rId_hyperlink_341" tooltip="Открыть карточку товара на сайте" display="Открыть карточку товара на сайте"/>
    <hyperlink ref="B351" r:id="rId_hyperlink_342" tooltip="Открыть карточку товара на сайте" display="Открыть карточку товара на сайте"/>
    <hyperlink ref="B352" r:id="rId_hyperlink_343" tooltip="Открыть карточку товара на сайте" display="Открыть карточку товара на сайте"/>
    <hyperlink ref="B353" r:id="rId_hyperlink_344" tooltip="Открыть карточку товара на сайте" display="Открыть карточку товара на сайте"/>
    <hyperlink ref="B354" r:id="rId_hyperlink_345" tooltip="Открыть карточку товара на сайте" display="Открыть карточку товара на сайте"/>
    <hyperlink ref="B355" r:id="rId_hyperlink_346" tooltip="Открыть карточку товара на сайте" display="Открыть карточку товара на сайте"/>
    <hyperlink ref="B356" r:id="rId_hyperlink_347" tooltip="Открыть карточку товара на сайте" display="Открыть карточку товара на сайте"/>
    <hyperlink ref="B357" r:id="rId_hyperlink_348" tooltip="Открыть карточку товара на сайте" display="Открыть карточку товара на сайте"/>
    <hyperlink ref="B358" r:id="rId_hyperlink_349" tooltip="Открыть карточку товара на сайте" display="Открыть карточку товара на сайте"/>
    <hyperlink ref="B359" r:id="rId_hyperlink_350" tooltip="Открыть карточку товара на сайте" display="Открыть карточку товара на сайте"/>
    <hyperlink ref="B360" r:id="rId_hyperlink_351" tooltip="Открыть карточку товара на сайте" display="Открыть карточку товара на сайте"/>
    <hyperlink ref="B361" r:id="rId_hyperlink_352" tooltip="Открыть карточку товара на сайте" display="Открыть карточку товара на сайте"/>
    <hyperlink ref="B362" r:id="rId_hyperlink_353" tooltip="Открыть карточку товара на сайте" display="Открыть карточку товара на сайте"/>
    <hyperlink ref="B363" r:id="rId_hyperlink_354" tooltip="Открыть карточку товара на сайте" display="Открыть карточку товара на сайте"/>
    <hyperlink ref="B364" r:id="rId_hyperlink_355" tooltip="Открыть карточку товара на сайте" display="Открыть карточку товара на сайте"/>
    <hyperlink ref="B365" r:id="rId_hyperlink_356" tooltip="Открыть карточку товара на сайте" display="Открыть карточку товара на сайте"/>
    <hyperlink ref="B366" r:id="rId_hyperlink_357" tooltip="Открыть карточку товара на сайте" display="Открыть карточку товара на сайте"/>
    <hyperlink ref="B367" r:id="rId_hyperlink_358" tooltip="Открыть карточку товара на сайте" display="Открыть карточку товара на сайте"/>
    <hyperlink ref="B368" r:id="rId_hyperlink_359" tooltip="Открыть карточку товара на сайте" display="Открыть карточку товара на сайте"/>
    <hyperlink ref="B369" r:id="rId_hyperlink_360" tooltip="Открыть карточку товара на сайте" display="Открыть карточку товара на сайте"/>
    <hyperlink ref="B370" r:id="rId_hyperlink_361" tooltip="Открыть карточку товара на сайте" display="Открыть карточку товара на сайте"/>
    <hyperlink ref="B372" r:id="rId_hyperlink_362" tooltip="Открыть карточку товара на сайте" display="Открыть карточку товара на сайте"/>
    <hyperlink ref="B373" r:id="rId_hyperlink_363" tooltip="Открыть карточку товара на сайте" display="Открыть карточку товара на сайте"/>
    <hyperlink ref="B374" r:id="rId_hyperlink_364" tooltip="Открыть карточку товара на сайте" display="Открыть карточку товара на сайте"/>
    <hyperlink ref="B375" r:id="rId_hyperlink_365" tooltip="Открыть карточку товара на сайте" display="Открыть карточку товара на сайте"/>
    <hyperlink ref="B376" r:id="rId_hyperlink_366" tooltip="Открыть карточку товара на сайте" display="Открыть карточку товара на сайте"/>
    <hyperlink ref="B377" r:id="rId_hyperlink_367" tooltip="Открыть карточку товара на сайте" display="Открыть карточку товара на сайте"/>
    <hyperlink ref="B378" r:id="rId_hyperlink_368" tooltip="Открыть карточку товара на сайте" display="Открыть карточку товара на сайте"/>
    <hyperlink ref="B379" r:id="rId_hyperlink_369" tooltip="Открыть карточку товара на сайте" display="Открыть карточку товара на сайте"/>
    <hyperlink ref="B380" r:id="rId_hyperlink_370" tooltip="Открыть карточку товара на сайте" display="Открыть карточку товара на сайте"/>
    <hyperlink ref="B381" r:id="rId_hyperlink_371" tooltip="Открыть карточку товара на сайте" display="Открыть карточку товара на сайте"/>
    <hyperlink ref="B382" r:id="rId_hyperlink_372" tooltip="Открыть карточку товара на сайте" display="Открыть карточку товара на сайте"/>
    <hyperlink ref="B383" r:id="rId_hyperlink_373" tooltip="Открыть карточку товара на сайте" display="Открыть карточку товара на сайте"/>
    <hyperlink ref="B384" r:id="rId_hyperlink_374" tooltip="Открыть карточку товара на сайте" display="Открыть карточку товара на сайте"/>
    <hyperlink ref="B385" r:id="rId_hyperlink_375" tooltip="Открыть карточку товара на сайте" display="Открыть карточку товара на сайте"/>
    <hyperlink ref="B386" r:id="rId_hyperlink_376" tooltip="Открыть карточку товара на сайте" display="Открыть карточку товара на сайте"/>
    <hyperlink ref="B387" r:id="rId_hyperlink_377" tooltip="Открыть карточку товара на сайте" display="Открыть карточку товара на сайте"/>
    <hyperlink ref="B388" r:id="rId_hyperlink_378" tooltip="Открыть карточку товара на сайте" display="Открыть карточку товара на сайте"/>
    <hyperlink ref="B389" r:id="rId_hyperlink_379" tooltip="Открыть карточку товара на сайте" display="Открыть карточку товара на сайте"/>
    <hyperlink ref="B390" r:id="rId_hyperlink_380" tooltip="Открыть карточку товара на сайте" display="Открыть карточку товара на сайте"/>
    <hyperlink ref="B391" r:id="rId_hyperlink_381" tooltip="Открыть карточку товара на сайте" display="Открыть карточку товара на сайте"/>
    <hyperlink ref="B392" r:id="rId_hyperlink_382" tooltip="Открыть карточку товара на сайте" display="Открыть карточку товара на сайте"/>
    <hyperlink ref="B393" r:id="rId_hyperlink_383" tooltip="Открыть карточку товара на сайте" display="Открыть карточку товара на сайте"/>
    <hyperlink ref="B394" r:id="rId_hyperlink_384" tooltip="Открыть карточку товара на сайте" display="Открыть карточку товара на сайте"/>
    <hyperlink ref="B395" r:id="rId_hyperlink_385" tooltip="Открыть карточку товара на сайте" display="Открыть карточку товара на сайте"/>
    <hyperlink ref="B396" r:id="rId_hyperlink_386" tooltip="Открыть карточку товара на сайте" display="Открыть карточку товара на сайте"/>
    <hyperlink ref="B397" r:id="rId_hyperlink_387" tooltip="Открыть карточку товара на сайте" display="Открыть карточку товара на сайте"/>
    <hyperlink ref="B398" r:id="rId_hyperlink_388" tooltip="Открыть карточку товара на сайте" display="Открыть карточку товара на сайте"/>
    <hyperlink ref="B399" r:id="rId_hyperlink_389" tooltip="Открыть карточку товара на сайте" display="Открыть карточку товара на сайте"/>
    <hyperlink ref="B400" r:id="rId_hyperlink_390" tooltip="Открыть карточку товара на сайте" display="Открыть карточку товара на сайте"/>
    <hyperlink ref="B401" r:id="rId_hyperlink_391" tooltip="Открыть карточку товара на сайте" display="Открыть карточку товара на сайте"/>
    <hyperlink ref="B402" r:id="rId_hyperlink_392" tooltip="Открыть карточку товара на сайте" display="Открыть карточку товара на сайте"/>
    <hyperlink ref="B403" r:id="rId_hyperlink_393" tooltip="Открыть карточку товара на сайте" display="Открыть карточку товара на сайте"/>
    <hyperlink ref="B404" r:id="rId_hyperlink_394" tooltip="Открыть карточку товара на сайте" display="Открыть карточку товара на сайте"/>
    <hyperlink ref="B405" r:id="rId_hyperlink_395" tooltip="Открыть карточку товара на сайте" display="Открыть карточку товара на сайте"/>
    <hyperlink ref="B406" r:id="rId_hyperlink_396" tooltip="Открыть карточку товара на сайте" display="Открыть карточку товара на сайте"/>
    <hyperlink ref="B407" r:id="rId_hyperlink_397" tooltip="Открыть карточку товара на сайте" display="Открыть карточку товара на сайте"/>
    <hyperlink ref="B408" r:id="rId_hyperlink_398" tooltip="Открыть карточку товара на сайте" display="Открыть карточку товара на сайте"/>
    <hyperlink ref="B409" r:id="rId_hyperlink_399" tooltip="Открыть карточку товара на сайте" display="Открыть карточку товара на сайте"/>
    <hyperlink ref="B410" r:id="rId_hyperlink_400" tooltip="Открыть карточку товара на сайте" display="Открыть карточку товара на сайте"/>
    <hyperlink ref="B411" r:id="rId_hyperlink_401" tooltip="Открыть карточку товара на сайте" display="Открыть карточку товара на сайте"/>
    <hyperlink ref="B412" r:id="rId_hyperlink_402" tooltip="Открыть карточку товара на сайте" display="Открыть карточку товара на сайте"/>
    <hyperlink ref="B413" r:id="rId_hyperlink_403" tooltip="Открыть карточку товара на сайте" display="Открыть карточку товара на сайте"/>
    <hyperlink ref="B414" r:id="rId_hyperlink_404" tooltip="Открыть карточку товара на сайте" display="Открыть карточку товара на сайте"/>
    <hyperlink ref="B415" r:id="rId_hyperlink_405" tooltip="Открыть карточку товара на сайте" display="Открыть карточку товара на сайте"/>
    <hyperlink ref="B416" r:id="rId_hyperlink_406" tooltip="Открыть карточку товара на сайте" display="Открыть карточку товара на сайте"/>
    <hyperlink ref="B417" r:id="rId_hyperlink_407" tooltip="Открыть карточку товара на сайте" display="Открыть карточку товара на сайте"/>
    <hyperlink ref="B418" r:id="rId_hyperlink_408" tooltip="Открыть карточку товара на сайте" display="Открыть карточку товара на сайте"/>
    <hyperlink ref="B419" r:id="rId_hyperlink_409" tooltip="Открыть карточку товара на сайте" display="Открыть карточку товара на сайте"/>
    <hyperlink ref="B420" r:id="rId_hyperlink_410" tooltip="Открыть карточку товара на сайте" display="Открыть карточку товара на сайте"/>
    <hyperlink ref="B421" r:id="rId_hyperlink_411" tooltip="Открыть карточку товара на сайте" display="Открыть карточку товара на сайте"/>
    <hyperlink ref="B422" r:id="rId_hyperlink_412" tooltip="Открыть карточку товара на сайте" display="Открыть карточку товара на сайте"/>
    <hyperlink ref="B423" r:id="rId_hyperlink_413" tooltip="Открыть карточку товара на сайте" display="Открыть карточку товара на сайте"/>
    <hyperlink ref="B424" r:id="rId_hyperlink_414" tooltip="Открыть карточку товара на сайте" display="Открыть карточку товара на сайте"/>
    <hyperlink ref="B425" r:id="rId_hyperlink_415" tooltip="Открыть карточку товара на сайте" display="Открыть карточку товара на сайте"/>
    <hyperlink ref="B426" r:id="rId_hyperlink_416" tooltip="Открыть карточку товара на сайте" display="Открыть карточку товара на сайте"/>
    <hyperlink ref="B427" r:id="rId_hyperlink_417" tooltip="Открыть карточку товара на сайте" display="Открыть карточку товара на сайте"/>
    <hyperlink ref="B428" r:id="rId_hyperlink_418" tooltip="Открыть карточку товара на сайте" display="Открыть карточку товара на сайте"/>
    <hyperlink ref="B429" r:id="rId_hyperlink_419" tooltip="Открыть карточку товара на сайте" display="Открыть карточку товара на сайте"/>
    <hyperlink ref="B430" r:id="rId_hyperlink_420" tooltip="Открыть карточку товара на сайте" display="Открыть карточку товара на сайте"/>
    <hyperlink ref="B431" r:id="rId_hyperlink_421" tooltip="Открыть карточку товара на сайте" display="Открыть карточку товара на сайте"/>
    <hyperlink ref="B432" r:id="rId_hyperlink_422" tooltip="Открыть карточку товара на сайте" display="Открыть карточку товара на сайте"/>
    <hyperlink ref="B433" r:id="rId_hyperlink_423" tooltip="Открыть карточку товара на сайте" display="Открыть карточку товара на сайте"/>
    <hyperlink ref="B434" r:id="rId_hyperlink_424" tooltip="Открыть карточку товара на сайте" display="Открыть карточку товара на сайте"/>
    <hyperlink ref="B435" r:id="rId_hyperlink_425" tooltip="Открыть карточку товара на сайте" display="Открыть карточку товара на сайте"/>
    <hyperlink ref="B436" r:id="rId_hyperlink_426" tooltip="Открыть карточку товара на сайте" display="Открыть карточку товара на сайте"/>
    <hyperlink ref="B437" r:id="rId_hyperlink_427" tooltip="Открыть карточку товара на сайте" display="Открыть карточку товара на сайте"/>
    <hyperlink ref="B439" r:id="rId_hyperlink_428" tooltip="Открыть карточку товара на сайте" display="Открыть карточку товара на сайте"/>
    <hyperlink ref="B440" r:id="rId_hyperlink_429" tooltip="Открыть карточку товара на сайте" display="Открыть карточку товара на сайте"/>
    <hyperlink ref="B441" r:id="rId_hyperlink_430" tooltip="Открыть карточку товара на сайте" display="Открыть карточку товара на сайте"/>
    <hyperlink ref="B442" r:id="rId_hyperlink_431" tooltip="Открыть карточку товара на сайте" display="Открыть карточку товара на сайте"/>
    <hyperlink ref="B443" r:id="rId_hyperlink_432" tooltip="Открыть карточку товара на сайте" display="Открыть карточку товара на сайте"/>
    <hyperlink ref="B444" r:id="rId_hyperlink_433" tooltip="Открыть карточку товара на сайте" display="Открыть карточку товара на сайте"/>
    <hyperlink ref="B445" r:id="rId_hyperlink_434" tooltip="Открыть карточку товара на сайте" display="Открыть карточку товара на сайте"/>
    <hyperlink ref="B446" r:id="rId_hyperlink_435" tooltip="Открыть карточку товара на сайте" display="Открыть карточку товара на сайте"/>
    <hyperlink ref="B447" r:id="rId_hyperlink_436" tooltip="Открыть карточку товара на сайте" display="Открыть карточку товара на сайте"/>
    <hyperlink ref="B448" r:id="rId_hyperlink_437" tooltip="Открыть карточку товара на сайте" display="Открыть карточку товара на сайте"/>
    <hyperlink ref="B449" r:id="rId_hyperlink_438" tooltip="Открыть карточку товара на сайте" display="Открыть карточку товара на сайте"/>
    <hyperlink ref="B450" r:id="rId_hyperlink_439" tooltip="Открыть карточку товара на сайте" display="Открыть карточку товара на сайте"/>
    <hyperlink ref="B451" r:id="rId_hyperlink_440" tooltip="Открыть карточку товара на сайте" display="Открыть карточку товара на сайте"/>
    <hyperlink ref="B452" r:id="rId_hyperlink_441" tooltip="Открыть карточку товара на сайте" display="Открыть карточку товара на сайте"/>
    <hyperlink ref="B453" r:id="rId_hyperlink_442" tooltip="Открыть карточку товара на сайте" display="Открыть карточку товара на сайте"/>
    <hyperlink ref="B454" r:id="rId_hyperlink_443" tooltip="Открыть карточку товара на сайте" display="Открыть карточку товара на сайте"/>
    <hyperlink ref="B455" r:id="rId_hyperlink_444" tooltip="Открыть карточку товара на сайте" display="Открыть карточку товара на сайте"/>
    <hyperlink ref="B456" r:id="rId_hyperlink_445" tooltip="Открыть карточку товара на сайте" display="Открыть карточку товара на сайте"/>
    <hyperlink ref="B457" r:id="rId_hyperlink_446" tooltip="Открыть карточку товара на сайте" display="Открыть карточку товара на сайте"/>
    <hyperlink ref="B458" r:id="rId_hyperlink_447" tooltip="Открыть карточку товара на сайте" display="Открыть карточку товара на сайте"/>
    <hyperlink ref="B459" r:id="rId_hyperlink_448" tooltip="Открыть карточку товара на сайте" display="Открыть карточку товара на сайте"/>
    <hyperlink ref="B460" r:id="rId_hyperlink_449" tooltip="Открыть карточку товара на сайте" display="Открыть карточку товара на сайте"/>
    <hyperlink ref="B461" r:id="rId_hyperlink_450" tooltip="Открыть карточку товара на сайте" display="Открыть карточку товара на сайте"/>
    <hyperlink ref="B462" r:id="rId_hyperlink_451" tooltip="Открыть карточку товара на сайте" display="Открыть карточку товара на сайте"/>
    <hyperlink ref="B463" r:id="rId_hyperlink_452" tooltip="Открыть карточку товара на сайте" display="Открыть карточку товара на сайте"/>
    <hyperlink ref="B464" r:id="rId_hyperlink_453" tooltip="Открыть карточку товара на сайте" display="Открыть карточку товара на сайте"/>
    <hyperlink ref="B465" r:id="rId_hyperlink_454" tooltip="Открыть карточку товара на сайте" display="Открыть карточку товара на сайте"/>
    <hyperlink ref="B467" r:id="rId_hyperlink_455" tooltip="Открыть карточку товара на сайте" display="Открыть карточку товара на сайте"/>
    <hyperlink ref="B468" r:id="rId_hyperlink_456" tooltip="Открыть карточку товара на сайте" display="Открыть карточку товара на сайте"/>
    <hyperlink ref="B469" r:id="rId_hyperlink_457" tooltip="Открыть карточку товара на сайте" display="Открыть карточку товара на сайте"/>
    <hyperlink ref="B470" r:id="rId_hyperlink_458" tooltip="Открыть карточку товара на сайте" display="Открыть карточку товара на сайте"/>
    <hyperlink ref="B471" r:id="rId_hyperlink_459" tooltip="Открыть карточку товара на сайте" display="Открыть карточку товара на сайте"/>
    <hyperlink ref="B472" r:id="rId_hyperlink_460" tooltip="Открыть карточку товара на сайте" display="Открыть карточку товара на сайте"/>
    <hyperlink ref="B473" r:id="rId_hyperlink_461" tooltip="Открыть карточку товара на сайте" display="Открыть карточку товара на сайте"/>
    <hyperlink ref="B474" r:id="rId_hyperlink_462" tooltip="Открыть карточку товара на сайте" display="Открыть карточку товара на сайте"/>
    <hyperlink ref="B475" r:id="rId_hyperlink_463" tooltip="Открыть карточку товара на сайте" display="Открыть карточку товара на сайте"/>
    <hyperlink ref="B476" r:id="rId_hyperlink_464" tooltip="Открыть карточку товара на сайте" display="Открыть карточку товара на сайте"/>
    <hyperlink ref="B477" r:id="rId_hyperlink_465" tooltip="Открыть карточку товара на сайте" display="Открыть карточку товара на сайте"/>
    <hyperlink ref="B478" r:id="rId_hyperlink_466" tooltip="Открыть карточку товара на сайте" display="Открыть карточку товара на сайте"/>
    <hyperlink ref="B479" r:id="rId_hyperlink_467" tooltip="Открыть карточку товара на сайте" display="Открыть карточку товара на сайте"/>
    <hyperlink ref="B480" r:id="rId_hyperlink_468" tooltip="Открыть карточку товара на сайте" display="Открыть карточку товара на сайте"/>
    <hyperlink ref="B481" r:id="rId_hyperlink_469" tooltip="Открыть карточку товара на сайте" display="Открыть карточку товара на сайте"/>
    <hyperlink ref="B482" r:id="rId_hyperlink_470" tooltip="Открыть карточку товара на сайте" display="Открыть карточку товара на сайте"/>
    <hyperlink ref="B483" r:id="rId_hyperlink_471" tooltip="Открыть карточку товара на сайте" display="Открыть карточку товара на сайте"/>
    <hyperlink ref="B484" r:id="rId_hyperlink_472" tooltip="Открыть карточку товара на сайте" display="Открыть карточку товара на сайте"/>
    <hyperlink ref="B485" r:id="rId_hyperlink_473" tooltip="Открыть карточку товара на сайте" display="Открыть карточку товара на сайте"/>
    <hyperlink ref="B486" r:id="rId_hyperlink_474" tooltip="Открыть карточку товара на сайте" display="Открыть карточку товара на сайте"/>
    <hyperlink ref="B487" r:id="rId_hyperlink_475" tooltip="Открыть карточку товара на сайте" display="Открыть карточку товара на сайте"/>
    <hyperlink ref="B488" r:id="rId_hyperlink_476" tooltip="Открыть карточку товара на сайте" display="Открыть карточку товара на сайте"/>
    <hyperlink ref="B489" r:id="rId_hyperlink_477" tooltip="Открыть карточку товара на сайте" display="Открыть карточку товара на сайте"/>
    <hyperlink ref="B491" r:id="rId_hyperlink_478" tooltip="Открыть карточку товара на сайте" display="Открыть карточку товара на сайте"/>
    <hyperlink ref="B492" r:id="rId_hyperlink_479" tooltip="Открыть карточку товара на сайте" display="Открыть карточку товара на сайте"/>
    <hyperlink ref="B493" r:id="rId_hyperlink_480" tooltip="Открыть карточку товара на сайте" display="Открыть карточку товара на сайте"/>
    <hyperlink ref="B494" r:id="rId_hyperlink_481" tooltip="Открыть карточку товара на сайте" display="Открыть карточку товара на сайте"/>
    <hyperlink ref="B495" r:id="rId_hyperlink_482" tooltip="Открыть карточку товара на сайте" display="Открыть карточку товара на сайте"/>
    <hyperlink ref="B496" r:id="rId_hyperlink_483" tooltip="Открыть карточку товара на сайте" display="Открыть карточку товара на сайте"/>
    <hyperlink ref="B497" r:id="rId_hyperlink_484" tooltip="Открыть карточку товара на сайте" display="Открыть карточку товара на сайте"/>
    <hyperlink ref="B498" r:id="rId_hyperlink_485" tooltip="Открыть карточку товара на сайте" display="Открыть карточку товара на сайте"/>
    <hyperlink ref="B499" r:id="rId_hyperlink_486" tooltip="Открыть карточку товара на сайте" display="Открыть карточку товара на сайте"/>
    <hyperlink ref="B500" r:id="rId_hyperlink_487" tooltip="Открыть карточку товара на сайте" display="Открыть карточку товара на сайте"/>
    <hyperlink ref="B501" r:id="rId_hyperlink_488" tooltip="Открыть карточку товара на сайте" display="Открыть карточку товара на сайте"/>
    <hyperlink ref="B502" r:id="rId_hyperlink_489" tooltip="Открыть карточку товара на сайте" display="Открыть карточку товара на сайте"/>
    <hyperlink ref="B503" r:id="rId_hyperlink_490" tooltip="Открыть карточку товара на сайте" display="Открыть карточку товара на сайте"/>
    <hyperlink ref="B504" r:id="rId_hyperlink_491" tooltip="Открыть карточку товара на сайте" display="Открыть карточку товара на сайте"/>
    <hyperlink ref="B505" r:id="rId_hyperlink_492" tooltip="Открыть карточку товара на сайте" display="Открыть карточку товара на сайте"/>
    <hyperlink ref="B506" r:id="rId_hyperlink_493" tooltip="Открыть карточку товара на сайте" display="Открыть карточку товара на сайте"/>
    <hyperlink ref="B507" r:id="rId_hyperlink_494" tooltip="Открыть карточку товара на сайте" display="Открыть карточку товара на сайте"/>
    <hyperlink ref="B508" r:id="rId_hyperlink_495" tooltip="Открыть карточку товара на сайте" display="Открыть карточку товара на сайте"/>
    <hyperlink ref="B509" r:id="rId_hyperlink_496" tooltip="Открыть карточку товара на сайте" display="Открыть карточку товара на сайте"/>
    <hyperlink ref="B510" r:id="rId_hyperlink_497" tooltip="Открыть карточку товара на сайте" display="Открыть карточку товара на сайте"/>
    <hyperlink ref="B511" r:id="rId_hyperlink_498" tooltip="Открыть карточку товара на сайте" display="Открыть карточку товара на сайте"/>
    <hyperlink ref="B513" r:id="rId_hyperlink_499" tooltip="Открыть карточку товара на сайте" display="Открыть карточку товара на сайте"/>
    <hyperlink ref="B514" r:id="rId_hyperlink_500" tooltip="Открыть карточку товара на сайте" display="Открыть карточку товара на сайте"/>
    <hyperlink ref="B515" r:id="rId_hyperlink_501" tooltip="Открыть карточку товара на сайте" display="Открыть карточку товара на сайте"/>
    <hyperlink ref="B516" r:id="rId_hyperlink_502" tooltip="Открыть карточку товара на сайте" display="Открыть карточку товара на сайте"/>
    <hyperlink ref="B517" r:id="rId_hyperlink_503" tooltip="Открыть карточку товара на сайте" display="Открыть карточку товара на сайте"/>
    <hyperlink ref="B518" r:id="rId_hyperlink_504" tooltip="Открыть карточку товара на сайте" display="Открыть карточку товара на сайте"/>
    <hyperlink ref="B519" r:id="rId_hyperlink_505" tooltip="Открыть карточку товара на сайте" display="Открыть карточку товара на сайте"/>
    <hyperlink ref="B520" r:id="rId_hyperlink_506" tooltip="Открыть карточку товара на сайте" display="Открыть карточку товара на сайте"/>
    <hyperlink ref="B521" r:id="rId_hyperlink_507" tooltip="Открыть карточку товара на сайте" display="Открыть карточку товара на сайте"/>
    <hyperlink ref="B522" r:id="rId_hyperlink_508" tooltip="Открыть карточку товара на сайте" display="Открыть карточку товара на сайте"/>
    <hyperlink ref="B523" r:id="rId_hyperlink_509" tooltip="Открыть карточку товара на сайте" display="Открыть карточку товара на сайте"/>
    <hyperlink ref="B524" r:id="rId_hyperlink_510" tooltip="Открыть карточку товара на сайте" display="Открыть карточку товара на сайте"/>
    <hyperlink ref="B526" r:id="rId_hyperlink_511" tooltip="Открыть карточку товара на сайте" display="Открыть карточку товара на сайте"/>
    <hyperlink ref="B527" r:id="rId_hyperlink_512" tooltip="Открыть карточку товара на сайте" display="Открыть карточку товара на сайте"/>
    <hyperlink ref="B528" r:id="rId_hyperlink_513" tooltip="Открыть карточку товара на сайте" display="Открыть карточку товара на сайте"/>
    <hyperlink ref="B529" r:id="rId_hyperlink_514" tooltip="Открыть карточку товара на сайте" display="Открыть карточку товара на сайте"/>
    <hyperlink ref="B530" r:id="rId_hyperlink_515" tooltip="Открыть карточку товара на сайте" display="Открыть карточку товара на сайте"/>
    <hyperlink ref="B531" r:id="rId_hyperlink_516" tooltip="Открыть карточку товара на сайте" display="Открыть карточку товара на сайте"/>
    <hyperlink ref="B532" r:id="rId_hyperlink_517" tooltip="Открыть карточку товара на сайте" display="Открыть карточку товара на сайте"/>
    <hyperlink ref="B533" r:id="rId_hyperlink_518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26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1995</v>
      </c>
    </row>
    <row r="2" spans="1:12" customHeight="1" ht="26">
      <c r="A2" s="54" t="s">
        <v>1996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1997</v>
      </c>
      <c r="B6" s="56"/>
      <c r="C6" s="57" t="str">
        <f>'Прайс и заказ'!K535</f>
      </c>
      <c r="D6" s="58" t="s">
        <v>1989</v>
      </c>
      <c r="E6" s="56"/>
      <c r="F6" s="57" t="str">
        <f>'Прайс и заказ'!K536</f>
      </c>
      <c r="G6" s="58" t="s">
        <v>1990</v>
      </c>
      <c r="H6" s="56"/>
      <c r="I6" s="59" t="str">
        <f>'Прайс и заказ'!K537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1998</v>
      </c>
      <c r="G8" s="60" t="s">
        <v>23</v>
      </c>
      <c r="H8" s="60" t="s">
        <v>24</v>
      </c>
      <c r="I8" s="60" t="s">
        <v>5</v>
      </c>
      <c r="J8" s="40" t="s">
        <v>1991</v>
      </c>
      <c r="L8" s="40" t="s">
        <v>1993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заказ'!$N$7:$N$533,0)+6,0)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заказ'!$N$7:$N$533,0)+6,0)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заказ'!$N$7:$N$533,0)+6,0)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заказ'!$N$7:$N$533,0)+6,0)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заказ'!$N$7:$N$533,0)+6,0)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заказ'!$N$7:$N$533,0)+6,0)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заказ'!$N$7:$N$533,0)+6,0)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заказ'!$N$7:$N$533,0)+6,0)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заказ'!$N$7:$N$533,0)+6,0)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заказ'!$N$7:$N$533,0)+6,0)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заказ'!$N$7:$N$533,0)+6,0)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заказ'!$N$7:$N$533,0)+6,0)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заказ'!$N$7:$N$533,0)+6,0)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заказ'!$N$7:$N$533,0)+6,0)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заказ'!$N$7:$N$533,0)+6,0)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заказ'!$N$7:$N$533,0)+6,0)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заказ'!$N$7:$N$533,0)+6,0)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заказ'!$N$7:$N$533,0)+6,0)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заказ'!$N$7:$N$533,0)+6,0)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заказ'!$N$7:$N$533,0)+6,0)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заказ'!$N$7:$N$533,0)+6,0)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заказ'!$N$7:$N$533,0)+6,0)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заказ'!$N$7:$N$533,0)+6,0)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заказ'!$N$7:$N$533,0)+6,0)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заказ'!$N$7:$N$533,0)+6,0)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заказ'!$N$7:$N$533,0)+6,0)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заказ'!$N$7:$N$533,0)+6,0)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заказ'!$N$7:$N$533,0)+6,0)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заказ'!$N$7:$N$533,0)+6,0)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заказ'!$N$7:$N$533,0)+6,0)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заказ'!$N$7:$N$533,0)+6,0)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заказ'!$N$7:$N$533,0)+6,0)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заказ'!$N$7:$N$533,0)+6,0)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заказ'!$N$7:$N$533,0)+6,0)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заказ'!$N$7:$N$533,0)+6,0)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заказ'!$N$7:$N$533,0)+6,0)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заказ'!$N$7:$N$533,0)+6,0)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заказ'!$N$7:$N$533,0)+6,0)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заказ'!$N$7:$N$533,0)+6,0)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заказ'!$N$7:$N$533,0)+6,0)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заказ'!$N$7:$N$533,0)+6,0)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заказ'!$N$7:$N$533,0)+6,0)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заказ'!$N$7:$N$533,0)+6,0)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заказ'!$N$7:$N$533,0)+6,0)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заказ'!$N$7:$N$533,0)+6,0)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заказ'!$N$7:$N$533,0)+6,0)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заказ'!$N$7:$N$533,0)+6,0)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заказ'!$N$7:$N$533,0)+6,0)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заказ'!$N$7:$N$533,0)+6,0)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заказ'!$N$7:$N$533,0)+6,0)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заказ'!$N$7:$N$533,0)+6,0)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заказ'!$N$7:$N$533,0)+6,0)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заказ'!$N$7:$N$533,0)+6,0)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заказ'!$N$7:$N$533,0)+6,0)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заказ'!$N$7:$N$533,0)+6,0)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заказ'!$N$7:$N$533,0)+6,0)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заказ'!$N$7:$N$533,0)+6,0)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заказ'!$N$7:$N$533,0)+6,0)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заказ'!$N$7:$N$533,0)+6,0)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заказ'!$N$7:$N$533,0)+6,0)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заказ'!$N$7:$N$533,0)+6,0)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заказ'!$N$7:$N$533,0)+6,0)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заказ'!$N$7:$N$533,0)+6,0)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заказ'!$N$7:$N$533,0)+6,0)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заказ'!$N$7:$N$533,0)+6,0)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заказ'!$N$7:$N$533,0)+6,0)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заказ'!$N$7:$N$533,0)+6,0)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заказ'!$N$7:$N$533,0)+6,0)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заказ'!$N$7:$N$533,0)+6,0)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заказ'!$N$7:$N$533,0)+6,0)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заказ'!$N$7:$N$533,0)+6,0)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заказ'!$N$7:$N$533,0)+6,0)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заказ'!$N$7:$N$533,0)+6,0)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заказ'!$N$7:$N$533,0)+6,0)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заказ'!$N$7:$N$533,0)+6,0)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заказ'!$N$7:$N$533,0)+6,0)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заказ'!$N$7:$N$533,0)+6,0)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заказ'!$N$7:$N$533,0)+6,0)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заказ'!$N$7:$N$533,0)+6,0)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заказ'!$N$7:$N$533,0)+6,0)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заказ'!$N$7:$N$533,0)+6,0)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заказ'!$N$7:$N$533,0)+6,0)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заказ'!$N$7:$N$533,0)+6,0)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заказ'!$N$7:$N$533,0)+6,0)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заказ'!$N$7:$N$533,0)+6,0)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заказ'!$N$7:$N$533,0)+6,0)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заказ'!$N$7:$N$533,0)+6,0)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заказ'!$N$7:$N$533,0)+6,0)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заказ'!$N$7:$N$533,0)+6,0)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заказ'!$N$7:$N$533,0)+6,0)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заказ'!$N$7:$N$533,0)+6,0)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заказ'!$N$7:$N$533,0)+6,0)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заказ'!$N$7:$N$533,0)+6,0)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заказ'!$N$7:$N$533,0)+6,0)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заказ'!$N$7:$N$533,0)+6,0)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заказ'!$N$7:$N$533,0)+6,0)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заказ'!$N$7:$N$533,0)+6,0)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заказ'!$N$7:$N$533,0)+6,0)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заказ'!$N$7:$N$533,0)+6,0)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заказ'!$N$7:$N$533,0)+6,0)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заказ'!$N$7:$N$533,0)+6,0)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заказ'!$N$7:$N$533,0)+6,0)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заказ'!$N$7:$N$533,0)+6,0)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заказ'!$N$7:$N$533,0)+6,0)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заказ'!$N$7:$N$533,0)+6,0)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заказ'!$N$7:$N$533,0)+6,0)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заказ'!$N$7:$N$533,0)+6,0)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заказ'!$N$7:$N$533,0)+6,0)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заказ'!$N$7:$N$533,0)+6,0)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заказ'!$N$7:$N$533,0)+6,0)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заказ'!$N$7:$N$533,0)+6,0)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заказ'!$N$7:$N$533,0)+6,0)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заказ'!$N$7:$N$533,0)+6,0)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заказ'!$N$7:$N$533,0)+6,0)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заказ'!$N$7:$N$533,0)+6,0)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заказ'!$N$7:$N$533,0)+6,0)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заказ'!$N$7:$N$533,0)+6,0)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заказ'!$N$7:$N$533,0)+6,0)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заказ'!$N$7:$N$533,0)+6,0)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заказ'!$N$7:$N$533,0)+6,0)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заказ'!$N$7:$N$533,0)+6,0)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заказ'!$N$7:$N$533,0)+6,0)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заказ'!$N$7:$N$533,0)+6,0)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заказ'!$N$7:$N$533,0)+6,0)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заказ'!$N$7:$N$533,0)+6,0)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заказ'!$N$7:$N$533,0)+6,0)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заказ'!$N$7:$N$533,0)+6,0)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заказ'!$N$7:$N$533,0)+6,0)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заказ'!$N$7:$N$533,0)+6,0)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заказ'!$N$7:$N$533,0)+6,0)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заказ'!$N$7:$N$533,0)+6,0)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заказ'!$N$7:$N$533,0)+6,0)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заказ'!$N$7:$N$533,0)+6,0)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заказ'!$N$7:$N$533,0)+6,0)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заказ'!$N$7:$N$533,0)+6,0)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заказ'!$N$7:$N$533,0)+6,0)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заказ'!$N$7:$N$533,0)+6,0)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заказ'!$N$7:$N$533,0)+6,0)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заказ'!$N$7:$N$533,0)+6,0)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заказ'!$N$7:$N$533,0)+6,0)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заказ'!$N$7:$N$533,0)+6,0)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заказ'!$N$7:$N$533,0)+6,0)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заказ'!$N$7:$N$533,0)+6,0)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заказ'!$N$7:$N$533,0)+6,0)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заказ'!$N$7:$N$533,0)+6,0)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заказ'!$N$7:$N$533,0)+6,0)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заказ'!$N$7:$N$533,0)+6,0)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заказ'!$N$7:$N$533,0)+6,0)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заказ'!$N$7:$N$533,0)+6,0)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заказ'!$N$7:$N$533,0)+6,0)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заказ'!$N$7:$N$533,0)+6,0)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заказ'!$N$7:$N$533,0)+6,0)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заказ'!$N$7:$N$533,0)+6,0)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заказ'!$N$7:$N$533,0)+6,0)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заказ'!$N$7:$N$533,0)+6,0)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заказ'!$N$7:$N$533,0)+6,0)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заказ'!$N$7:$N$533,0)+6,0)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заказ'!$N$7:$N$533,0)+6,0)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заказ'!$N$7:$N$533,0)+6,0)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заказ'!$N$7:$N$533,0)+6,0)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заказ'!$N$7:$N$533,0)+6,0)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заказ'!$N$7:$N$533,0)+6,0)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заказ'!$N$7:$N$533,0)+6,0)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заказ'!$N$7:$N$533,0)+6,0)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заказ'!$N$7:$N$533,0)+6,0)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заказ'!$N$7:$N$533,0)+6,0)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заказ'!$N$7:$N$533,0)+6,0)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заказ'!$N$7:$N$533,0)+6,0)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заказ'!$N$7:$N$533,0)+6,0)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заказ'!$N$7:$N$533,0)+6,0)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заказ'!$N$7:$N$533,0)+6,0)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заказ'!$N$7:$N$533,0)+6,0)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заказ'!$N$7:$N$533,0)+6,0)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заказ'!$N$7:$N$533,0)+6,0)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заказ'!$N$7:$N$533,0)+6,0)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заказ'!$N$7:$N$533,0)+6,0)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заказ'!$N$7:$N$533,0)+6,0)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заказ'!$N$7:$N$533,0)+6,0)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заказ'!$N$7:$N$533,0)+6,0)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заказ'!$N$7:$N$533,0)+6,0)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заказ'!$N$7:$N$533,0)+6,0)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заказ'!$N$7:$N$533,0)+6,0)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заказ'!$N$7:$N$533,0)+6,0)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заказ'!$N$7:$N$533,0)+6,0)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заказ'!$N$7:$N$533,0)+6,0)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заказ'!$N$7:$N$533,0)+6,0)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заказ'!$N$7:$N$533,0)+6,0)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заказ'!$N$7:$N$533,0)+6,0)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заказ'!$N$7:$N$533,0)+6,0)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заказ'!$N$7:$N$533,0)+6,0)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заказ'!$N$7:$N$533,0)+6,0)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заказ'!$N$7:$N$533,0)+6,0)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заказ'!$N$7:$N$533,0)+6,0)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заказ'!$N$7:$N$533,0)+6,0)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заказ'!$N$7:$N$533,0)+6,0)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заказ'!$N$7:$N$533,0)+6,0)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заказ'!$N$7:$N$533,0)+6,0)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заказ'!$N$7:$N$533,0)+6,0)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заказ'!$N$7:$N$533,0)+6,0)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заказ'!$N$7:$N$533,0)+6,0)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заказ'!$N$7:$N$533,0)+6,0)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заказ'!$N$7:$N$533,0)+6,0)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заказ'!$N$7:$N$533,0)+6,0)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заказ'!$N$7:$N$533,0)+6,0)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заказ'!$N$7:$N$533,0)+6,0)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заказ'!$N$7:$N$533,0)+6,0)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заказ'!$N$7:$N$533,0)+6,0)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заказ'!$N$7:$N$533,0)+6,0)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заказ'!$N$7:$N$533,0)+6,0)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заказ'!$N$7:$N$533,0)+6,0)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заказ'!$N$7:$N$533,0)+6,0)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заказ'!$N$7:$N$533,0)+6,0)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заказ'!$N$7:$N$533,0)+6,0)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заказ'!$N$7:$N$533,0)+6,0)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заказ'!$N$7:$N$533,0)+6,0)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заказ'!$N$7:$N$533,0)+6,0)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заказ'!$N$7:$N$533,0)+6,0)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заказ'!$N$7:$N$533,0)+6,0)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заказ'!$N$7:$N$533,0)+6,0)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заказ'!$N$7:$N$533,0)+6,0)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заказ'!$N$7:$N$533,0)+6,0)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заказ'!$N$7:$N$533,0)+6,0)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заказ'!$N$7:$N$533,0)+6,0)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заказ'!$N$7:$N$533,0)+6,0)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заказ'!$N$7:$N$533,0)+6,0)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заказ'!$N$7:$N$533,0)+6,0)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заказ'!$N$7:$N$533,0)+6,0)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заказ'!$N$7:$N$533,0)+6,0)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заказ'!$N$7:$N$533,0)+6,0)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заказ'!$N$7:$N$533,0)+6,0)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заказ'!$N$7:$N$533,0)+6,0)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заказ'!$N$7:$N$533,0)+6,0)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заказ'!$N$7:$N$533,0)+6,0)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заказ'!$N$7:$N$533,0)+6,0)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заказ'!$N$7:$N$533,0)+6,0)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заказ'!$N$7:$N$533,0)+6,0)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заказ'!$N$7:$N$533,0)+6,0)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заказ'!$N$7:$N$533,0)+6,0)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заказ'!$N$7:$N$533,0)+6,0)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заказ'!$N$7:$N$533,0)+6,0)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заказ'!$N$7:$N$533,0)+6,0)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заказ'!$N$7:$N$533,0)+6,0)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заказ'!$N$7:$N$533,0)+6,0)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заказ'!$N$7:$N$533,0)+6,0)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заказ'!$N$7:$N$533,0)+6,0)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заказ'!$N$7:$N$533,0)+6,0)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заказ'!$N$7:$N$533,0)+6,0)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заказ'!$N$7:$N$533,0)+6,0)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заказ'!$N$7:$N$533,0)+6,0)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заказ'!$N$7:$N$533,0)+6,0)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заказ'!$N$7:$N$533,0)+6,0)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заказ'!$N$7:$N$533,0)+6,0)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заказ'!$N$7:$N$533,0)+6,0)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заказ'!$N$7:$N$533,0)+6,0)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заказ'!$N$7:$N$533,0)+6,0)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заказ'!$N$7:$N$533,0)+6,0)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заказ'!$N$7:$N$533,0)+6,0)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заказ'!$N$7:$N$533,0)+6,0)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заказ'!$N$7:$N$533,0)+6,0)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заказ'!$N$7:$N$533,0)+6,0)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заказ'!$N$7:$N$533,0)+6,0)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заказ'!$N$7:$N$533,0)+6,0)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заказ'!$N$7:$N$533,0)+6,0)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заказ'!$N$7:$N$533,0)+6,0)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заказ'!$N$7:$N$533,0)+6,0)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заказ'!$N$7:$N$533,0)+6,0)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заказ'!$N$7:$N$533,0)+6,0)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заказ'!$N$7:$N$533,0)+6,0)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заказ'!$N$7:$N$533,0)+6,0)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заказ'!$N$7:$N$533,0)+6,0)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заказ'!$N$7:$N$533,0)+6,0)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заказ'!$N$7:$N$533,0)+6,0)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заказ'!$N$7:$N$533,0)+6,0)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заказ'!$N$7:$N$533,0)+6,0)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заказ'!$N$7:$N$533,0)+6,0)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заказ'!$N$7:$N$533,0)+6,0)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заказ'!$N$7:$N$533,0)+6,0)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заказ'!$N$7:$N$533,0)+6,0)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заказ'!$N$7:$N$533,0)+6,0)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заказ'!$N$7:$N$533,0)+6,0)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заказ'!$N$7:$N$533,0)+6,0)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заказ'!$N$7:$N$533,0)+6,0)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заказ'!$N$7:$N$533,0)+6,0)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заказ'!$N$7:$N$533,0)+6,0)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заказ'!$N$7:$N$533,0)+6,0)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заказ'!$N$7:$N$533,0)+6,0)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заказ'!$N$7:$N$533,0)+6,0)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заказ'!$N$7:$N$533,0)+6,0)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заказ'!$N$7:$N$533,0)+6,0)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заказ'!$N$7:$N$533,0)+6,0)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заказ'!$N$7:$N$533,0)+6,0)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заказ'!$N$7:$N$533,0)+6,0)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заказ'!$N$7:$N$533,0)+6,0)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заказ'!$N$7:$N$533,0)+6,0)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заказ'!$N$7:$N$533,0)+6,0)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заказ'!$N$7:$N$533,0)+6,0)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заказ'!$N$7:$N$533,0)+6,0)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заказ'!$N$7:$N$533,0)+6,0)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заказ'!$N$7:$N$533,0)+6,0)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заказ'!$N$7:$N$533,0)+6,0)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заказ'!$N$7:$N$533,0)+6,0)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заказ'!$N$7:$N$533,0)+6,0)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заказ'!$N$7:$N$533,0)+6,0)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заказ'!$N$7:$N$533,0)+6,0)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заказ'!$N$7:$N$533,0)+6,0)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заказ'!$N$7:$N$533,0)+6,0)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заказ'!$N$7:$N$533,0)+6,0)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заказ'!$N$7:$N$533,0)+6,0)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заказ'!$N$7:$N$533,0)+6,0)</f>
      </c>
      <c r="L317" t="str">
        <f>IF($J317=0,"",IF(INDEX('Прайс и заказ'!Q:Q,$J317)="","",INDEX('Прайс и заказ'!Q:Q,$J317)))</f>
      </c>
    </row>
    <row r="318" spans="1:12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заказ'!$N$7:$N$533,0)+6,0)</f>
      </c>
      <c r="L318" t="str">
        <f>IF($J318=0,"",IF(INDEX('Прайс и заказ'!Q:Q,$J318)="","",INDEX('Прайс и заказ'!Q:Q,$J318)))</f>
      </c>
    </row>
    <row r="319" spans="1:12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заказ'!$N$7:$N$533,0)+6,0)</f>
      </c>
      <c r="L319" t="str">
        <f>IF($J319=0,"",IF(INDEX('Прайс и заказ'!Q:Q,$J319)="","",INDEX('Прайс и заказ'!Q:Q,$J319)))</f>
      </c>
    </row>
    <row r="320" spans="1:12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заказ'!$N$7:$N$533,0)+6,0)</f>
      </c>
      <c r="L320" t="str">
        <f>IF($J320=0,"",IF(INDEX('Прайс и заказ'!Q:Q,$J320)="","",INDEX('Прайс и заказ'!Q:Q,$J320)))</f>
      </c>
    </row>
    <row r="321" spans="1:12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заказ'!$N$7:$N$533,0)+6,0)</f>
      </c>
      <c r="L321" t="str">
        <f>IF($J321=0,"",IF(INDEX('Прайс и заказ'!Q:Q,$J321)="","",INDEX('Прайс и заказ'!Q:Q,$J321)))</f>
      </c>
    </row>
    <row r="322" spans="1:12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заказ'!$N$7:$N$533,0)+6,0)</f>
      </c>
      <c r="L322" t="str">
        <f>IF($J322=0,"",IF(INDEX('Прайс и заказ'!Q:Q,$J322)="","",INDEX('Прайс и заказ'!Q:Q,$J322)))</f>
      </c>
    </row>
    <row r="323" spans="1:12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заказ'!$N$7:$N$533,0)+6,0)</f>
      </c>
      <c r="L323" t="str">
        <f>IF($J323=0,"",IF(INDEX('Прайс и заказ'!Q:Q,$J323)="","",INDEX('Прайс и заказ'!Q:Q,$J323)))</f>
      </c>
    </row>
    <row r="324" spans="1:12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заказ'!$N$7:$N$533,0)+6,0)</f>
      </c>
      <c r="L324" t="str">
        <f>IF($J324=0,"",IF(INDEX('Прайс и заказ'!Q:Q,$J324)="","",INDEX('Прайс и заказ'!Q:Q,$J324)))</f>
      </c>
    </row>
    <row r="325" spans="1:12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заказ'!$N$7:$N$533,0)+6,0)</f>
      </c>
      <c r="L325" t="str">
        <f>IF($J325=0,"",IF(INDEX('Прайс и заказ'!Q:Q,$J325)="","",INDEX('Прайс и заказ'!Q:Q,$J325)))</f>
      </c>
    </row>
    <row r="326" spans="1:12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заказ'!$N$7:$N$533,0)+6,0)</f>
      </c>
      <c r="L326" t="str">
        <f>IF($J326=0,"",IF(INDEX('Прайс и заказ'!Q:Q,$J326)="","",INDEX('Прайс и заказ'!Q:Q,$J326)))</f>
      </c>
    </row>
    <row r="327" spans="1:12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заказ'!$N$7:$N$533,0)+6,0)</f>
      </c>
      <c r="L327" t="str">
        <f>IF($J327=0,"",IF(INDEX('Прайс и заказ'!Q:Q,$J327)="","",INDEX('Прайс и заказ'!Q:Q,$J327)))</f>
      </c>
    </row>
    <row r="328" spans="1:12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заказ'!$N$7:$N$533,0)+6,0)</f>
      </c>
      <c r="L328" t="str">
        <f>IF($J328=0,"",IF(INDEX('Прайс и заказ'!Q:Q,$J328)="","",INDEX('Прайс и заказ'!Q:Q,$J328)))</f>
      </c>
    </row>
    <row r="329" spans="1:12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заказ'!$N$7:$N$533,0)+6,0)</f>
      </c>
      <c r="L329" t="str">
        <f>IF($J329=0,"",IF(INDEX('Прайс и заказ'!Q:Q,$J329)="","",INDEX('Прайс и заказ'!Q:Q,$J329)))</f>
      </c>
    </row>
    <row r="330" spans="1:12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заказ'!$N$7:$N$533,0)+6,0)</f>
      </c>
      <c r="L330" t="str">
        <f>IF($J330=0,"",IF(INDEX('Прайс и заказ'!Q:Q,$J330)="","",INDEX('Прайс и заказ'!Q:Q,$J330)))</f>
      </c>
    </row>
    <row r="331" spans="1:12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заказ'!$N$7:$N$533,0)+6,0)</f>
      </c>
      <c r="L331" t="str">
        <f>IF($J331=0,"",IF(INDEX('Прайс и заказ'!Q:Q,$J331)="","",INDEX('Прайс и заказ'!Q:Q,$J331)))</f>
      </c>
    </row>
    <row r="332" spans="1:12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заказ'!$N$7:$N$533,0)+6,0)</f>
      </c>
      <c r="L332" t="str">
        <f>IF($J332=0,"",IF(INDEX('Прайс и заказ'!Q:Q,$J332)="","",INDEX('Прайс и заказ'!Q:Q,$J332)))</f>
      </c>
    </row>
    <row r="333" spans="1:12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заказ'!$N$7:$N$533,0)+6,0)</f>
      </c>
      <c r="L333" t="str">
        <f>IF($J333=0,"",IF(INDEX('Прайс и заказ'!Q:Q,$J333)="","",INDEX('Прайс и заказ'!Q:Q,$J333)))</f>
      </c>
    </row>
    <row r="334" spans="1:12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заказ'!$N$7:$N$533,0)+6,0)</f>
      </c>
      <c r="L334" t="str">
        <f>IF($J334=0,"",IF(INDEX('Прайс и заказ'!Q:Q,$J334)="","",INDEX('Прайс и заказ'!Q:Q,$J334)))</f>
      </c>
    </row>
    <row r="335" spans="1:12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заказ'!$N$7:$N$533,0)+6,0)</f>
      </c>
      <c r="L335" t="str">
        <f>IF($J335=0,"",IF(INDEX('Прайс и заказ'!Q:Q,$J335)="","",INDEX('Прайс и заказ'!Q:Q,$J335)))</f>
      </c>
    </row>
    <row r="336" spans="1:12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заказ'!$N$7:$N$533,0)+6,0)</f>
      </c>
      <c r="L336" t="str">
        <f>IF($J336=0,"",IF(INDEX('Прайс и заказ'!Q:Q,$J336)="","",INDEX('Прайс и заказ'!Q:Q,$J336)))</f>
      </c>
    </row>
    <row r="337" spans="1:12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заказ'!$N$7:$N$533,0)+6,0)</f>
      </c>
      <c r="L337" t="str">
        <f>IF($J337=0,"",IF(INDEX('Прайс и заказ'!Q:Q,$J337)="","",INDEX('Прайс и заказ'!Q:Q,$J337)))</f>
      </c>
    </row>
    <row r="338" spans="1:12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заказ'!$N$7:$N$533,0)+6,0)</f>
      </c>
      <c r="L338" t="str">
        <f>IF($J338=0,"",IF(INDEX('Прайс и заказ'!Q:Q,$J338)="","",INDEX('Прайс и заказ'!Q:Q,$J338)))</f>
      </c>
    </row>
    <row r="339" spans="1:12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заказ'!$N$7:$N$533,0)+6,0)</f>
      </c>
      <c r="L339" t="str">
        <f>IF($J339=0,"",IF(INDEX('Прайс и заказ'!Q:Q,$J339)="","",INDEX('Прайс и заказ'!Q:Q,$J339)))</f>
      </c>
    </row>
    <row r="340" spans="1:12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заказ'!$N$7:$N$533,0)+6,0)</f>
      </c>
      <c r="L340" t="str">
        <f>IF($J340=0,"",IF(INDEX('Прайс и заказ'!Q:Q,$J340)="","",INDEX('Прайс и заказ'!Q:Q,$J340)))</f>
      </c>
    </row>
    <row r="341" spans="1:12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заказ'!$N$7:$N$533,0)+6,0)</f>
      </c>
      <c r="L341" t="str">
        <f>IF($J341=0,"",IF(INDEX('Прайс и заказ'!Q:Q,$J341)="","",INDEX('Прайс и заказ'!Q:Q,$J341)))</f>
      </c>
    </row>
    <row r="342" spans="1:12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заказ'!$N$7:$N$533,0)+6,0)</f>
      </c>
      <c r="L342" t="str">
        <f>IF($J342=0,"",IF(INDEX('Прайс и заказ'!Q:Q,$J342)="","",INDEX('Прайс и заказ'!Q:Q,$J342)))</f>
      </c>
    </row>
    <row r="343" spans="1:12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заказ'!$N$7:$N$533,0)+6,0)</f>
      </c>
      <c r="L343" t="str">
        <f>IF($J343=0,"",IF(INDEX('Прайс и заказ'!Q:Q,$J343)="","",INDEX('Прайс и заказ'!Q:Q,$J343)))</f>
      </c>
    </row>
    <row r="344" spans="1:12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заказ'!$N$7:$N$533,0)+6,0)</f>
      </c>
      <c r="L344" t="str">
        <f>IF($J344=0,"",IF(INDEX('Прайс и заказ'!Q:Q,$J344)="","",INDEX('Прайс и заказ'!Q:Q,$J344)))</f>
      </c>
    </row>
    <row r="345" spans="1:12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заказ'!$N$7:$N$533,0)+6,0)</f>
      </c>
      <c r="L345" t="str">
        <f>IF($J345=0,"",IF(INDEX('Прайс и заказ'!Q:Q,$J345)="","",INDEX('Прайс и заказ'!Q:Q,$J345)))</f>
      </c>
    </row>
    <row r="346" spans="1:12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заказ'!$N$7:$N$533,0)+6,0)</f>
      </c>
      <c r="L346" t="str">
        <f>IF($J346=0,"",IF(INDEX('Прайс и заказ'!Q:Q,$J346)="","",INDEX('Прайс и заказ'!Q:Q,$J346)))</f>
      </c>
    </row>
    <row r="347" spans="1:12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заказ'!$N$7:$N$533,0)+6,0)</f>
      </c>
      <c r="L347" t="str">
        <f>IF($J347=0,"",IF(INDEX('Прайс и заказ'!Q:Q,$J347)="","",INDEX('Прайс и заказ'!Q:Q,$J347)))</f>
      </c>
    </row>
    <row r="348" spans="1:12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заказ'!$N$7:$N$533,0)+6,0)</f>
      </c>
      <c r="L348" t="str">
        <f>IF($J348=0,"",IF(INDEX('Прайс и заказ'!Q:Q,$J348)="","",INDEX('Прайс и заказ'!Q:Q,$J348)))</f>
      </c>
    </row>
    <row r="349" spans="1:12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заказ'!$N$7:$N$533,0)+6,0)</f>
      </c>
      <c r="L349" t="str">
        <f>IF($J349=0,"",IF(INDEX('Прайс и заказ'!Q:Q,$J349)="","",INDEX('Прайс и заказ'!Q:Q,$J349)))</f>
      </c>
    </row>
    <row r="350" spans="1:12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заказ'!$N$7:$N$533,0)+6,0)</f>
      </c>
      <c r="L350" t="str">
        <f>IF($J350=0,"",IF(INDEX('Прайс и заказ'!Q:Q,$J350)="","",INDEX('Прайс и заказ'!Q:Q,$J350)))</f>
      </c>
    </row>
    <row r="351" spans="1:12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заказ'!$N$7:$N$533,0)+6,0)</f>
      </c>
      <c r="L351" t="str">
        <f>IF($J351=0,"",IF(INDEX('Прайс и заказ'!Q:Q,$J351)="","",INDEX('Прайс и заказ'!Q:Q,$J351)))</f>
      </c>
    </row>
    <row r="352" spans="1:12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заказ'!$N$7:$N$533,0)+6,0)</f>
      </c>
      <c r="L352" t="str">
        <f>IF($J352=0,"",IF(INDEX('Прайс и заказ'!Q:Q,$J352)="","",INDEX('Прайс и заказ'!Q:Q,$J352)))</f>
      </c>
    </row>
    <row r="353" spans="1:12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заказ'!$N$7:$N$533,0)+6,0)</f>
      </c>
      <c r="L353" t="str">
        <f>IF($J353=0,"",IF(INDEX('Прайс и заказ'!Q:Q,$J353)="","",INDEX('Прайс и заказ'!Q:Q,$J353)))</f>
      </c>
    </row>
    <row r="354" spans="1:12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заказ'!$N$7:$N$533,0)+6,0)</f>
      </c>
      <c r="L354" t="str">
        <f>IF($J354=0,"",IF(INDEX('Прайс и заказ'!Q:Q,$J354)="","",INDEX('Прайс и заказ'!Q:Q,$J354)))</f>
      </c>
    </row>
    <row r="355" spans="1:12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заказ'!$N$7:$N$533,0)+6,0)</f>
      </c>
      <c r="L355" t="str">
        <f>IF($J355=0,"",IF(INDEX('Прайс и заказ'!Q:Q,$J355)="","",INDEX('Прайс и заказ'!Q:Q,$J355)))</f>
      </c>
    </row>
    <row r="356" spans="1:12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заказ'!$N$7:$N$533,0)+6,0)</f>
      </c>
      <c r="L356" t="str">
        <f>IF($J356=0,"",IF(INDEX('Прайс и заказ'!Q:Q,$J356)="","",INDEX('Прайс и заказ'!Q:Q,$J356)))</f>
      </c>
    </row>
    <row r="357" spans="1:12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заказ'!$N$7:$N$533,0)+6,0)</f>
      </c>
      <c r="L357" t="str">
        <f>IF($J357=0,"",IF(INDEX('Прайс и заказ'!Q:Q,$J357)="","",INDEX('Прайс и заказ'!Q:Q,$J357)))</f>
      </c>
    </row>
    <row r="358" spans="1:12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заказ'!$N$7:$N$533,0)+6,0)</f>
      </c>
      <c r="L358" t="str">
        <f>IF($J358=0,"",IF(INDEX('Прайс и заказ'!Q:Q,$J358)="","",INDEX('Прайс и заказ'!Q:Q,$J358)))</f>
      </c>
    </row>
    <row r="359" spans="1:12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заказ'!$N$7:$N$533,0)+6,0)</f>
      </c>
      <c r="L359" t="str">
        <f>IF($J359=0,"",IF(INDEX('Прайс и заказ'!Q:Q,$J359)="","",INDEX('Прайс и заказ'!Q:Q,$J359)))</f>
      </c>
    </row>
    <row r="360" spans="1:12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заказ'!$N$7:$N$533,0)+6,0)</f>
      </c>
      <c r="L360" t="str">
        <f>IF($J360=0,"",IF(INDEX('Прайс и заказ'!Q:Q,$J360)="","",INDEX('Прайс и заказ'!Q:Q,$J360)))</f>
      </c>
    </row>
    <row r="361" spans="1:12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заказ'!$N$7:$N$533,0)+6,0)</f>
      </c>
      <c r="L361" t="str">
        <f>IF($J361=0,"",IF(INDEX('Прайс и заказ'!Q:Q,$J361)="","",INDEX('Прайс и заказ'!Q:Q,$J361)))</f>
      </c>
    </row>
    <row r="362" spans="1:12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заказ'!$N$7:$N$533,0)+6,0)</f>
      </c>
      <c r="L362" t="str">
        <f>IF($J362=0,"",IF(INDEX('Прайс и заказ'!Q:Q,$J362)="","",INDEX('Прайс и заказ'!Q:Q,$J362)))</f>
      </c>
    </row>
    <row r="363" spans="1:12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заказ'!$N$7:$N$533,0)+6,0)</f>
      </c>
      <c r="L363" t="str">
        <f>IF($J363=0,"",IF(INDEX('Прайс и заказ'!Q:Q,$J363)="","",INDEX('Прайс и заказ'!Q:Q,$J363)))</f>
      </c>
    </row>
    <row r="364" spans="1:12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заказ'!$N$7:$N$533,0)+6,0)</f>
      </c>
      <c r="L364" t="str">
        <f>IF($J364=0,"",IF(INDEX('Прайс и заказ'!Q:Q,$J364)="","",INDEX('Прайс и заказ'!Q:Q,$J364)))</f>
      </c>
    </row>
    <row r="365" spans="1:12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заказ'!$N$7:$N$533,0)+6,0)</f>
      </c>
      <c r="L365" t="str">
        <f>IF($J365=0,"",IF(INDEX('Прайс и заказ'!Q:Q,$J365)="","",INDEX('Прайс и заказ'!Q:Q,$J365)))</f>
      </c>
    </row>
    <row r="366" spans="1:12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заказ'!$N$7:$N$533,0)+6,0)</f>
      </c>
      <c r="L366" t="str">
        <f>IF($J366=0,"",IF(INDEX('Прайс и заказ'!Q:Q,$J366)="","",INDEX('Прайс и заказ'!Q:Q,$J366)))</f>
      </c>
    </row>
    <row r="367" spans="1:12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заказ'!$N$7:$N$533,0)+6,0)</f>
      </c>
      <c r="L367" t="str">
        <f>IF($J367=0,"",IF(INDEX('Прайс и заказ'!Q:Q,$J367)="","",INDEX('Прайс и заказ'!Q:Q,$J367)))</f>
      </c>
    </row>
    <row r="368" spans="1:12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заказ'!$N$7:$N$533,0)+6,0)</f>
      </c>
      <c r="L368" t="str">
        <f>IF($J368=0,"",IF(INDEX('Прайс и заказ'!Q:Q,$J368)="","",INDEX('Прайс и заказ'!Q:Q,$J368)))</f>
      </c>
    </row>
    <row r="369" spans="1:12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заказ'!$N$7:$N$533,0)+6,0)</f>
      </c>
      <c r="L369" t="str">
        <f>IF($J369=0,"",IF(INDEX('Прайс и заказ'!Q:Q,$J369)="","",INDEX('Прайс и заказ'!Q:Q,$J369)))</f>
      </c>
    </row>
    <row r="370" spans="1:12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заказ'!$N$7:$N$533,0)+6,0)</f>
      </c>
      <c r="L370" t="str">
        <f>IF($J370=0,"",IF(INDEX('Прайс и заказ'!Q:Q,$J370)="","",INDEX('Прайс и заказ'!Q:Q,$J370)))</f>
      </c>
    </row>
    <row r="371" spans="1:12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заказ'!$N$7:$N$533,0)+6,0)</f>
      </c>
      <c r="L371" t="str">
        <f>IF($J371=0,"",IF(INDEX('Прайс и заказ'!Q:Q,$J371)="","",INDEX('Прайс и заказ'!Q:Q,$J371)))</f>
      </c>
    </row>
    <row r="372" spans="1:12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заказ'!$N$7:$N$533,0)+6,0)</f>
      </c>
      <c r="L372" t="str">
        <f>IF($J372=0,"",IF(INDEX('Прайс и заказ'!Q:Q,$J372)="","",INDEX('Прайс и заказ'!Q:Q,$J372)))</f>
      </c>
    </row>
    <row r="373" spans="1:12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заказ'!$N$7:$N$533,0)+6,0)</f>
      </c>
      <c r="L373" t="str">
        <f>IF($J373=0,"",IF(INDEX('Прайс и заказ'!Q:Q,$J373)="","",INDEX('Прайс и заказ'!Q:Q,$J373)))</f>
      </c>
    </row>
    <row r="374" spans="1:12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заказ'!$N$7:$N$533,0)+6,0)</f>
      </c>
      <c r="L374" t="str">
        <f>IF($J374=0,"",IF(INDEX('Прайс и заказ'!Q:Q,$J374)="","",INDEX('Прайс и заказ'!Q:Q,$J374)))</f>
      </c>
    </row>
    <row r="375" spans="1:12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заказ'!$N$7:$N$533,0)+6,0)</f>
      </c>
      <c r="L375" t="str">
        <f>IF($J375=0,"",IF(INDEX('Прайс и заказ'!Q:Q,$J375)="","",INDEX('Прайс и заказ'!Q:Q,$J375)))</f>
      </c>
    </row>
    <row r="376" spans="1:12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заказ'!$N$7:$N$533,0)+6,0)</f>
      </c>
      <c r="L376" t="str">
        <f>IF($J376=0,"",IF(INDEX('Прайс и заказ'!Q:Q,$J376)="","",INDEX('Прайс и заказ'!Q:Q,$J376)))</f>
      </c>
    </row>
    <row r="377" spans="1:12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заказ'!$N$7:$N$533,0)+6,0)</f>
      </c>
      <c r="L377" t="str">
        <f>IF($J377=0,"",IF(INDEX('Прайс и заказ'!Q:Q,$J377)="","",INDEX('Прайс и заказ'!Q:Q,$J377)))</f>
      </c>
    </row>
    <row r="378" spans="1:12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заказ'!$N$7:$N$533,0)+6,0)</f>
      </c>
      <c r="L378" t="str">
        <f>IF($J378=0,"",IF(INDEX('Прайс и заказ'!Q:Q,$J378)="","",INDEX('Прайс и заказ'!Q:Q,$J378)))</f>
      </c>
    </row>
    <row r="379" spans="1:12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заказ'!$N$7:$N$533,0)+6,0)</f>
      </c>
      <c r="L379" t="str">
        <f>IF($J379=0,"",IF(INDEX('Прайс и заказ'!Q:Q,$J379)="","",INDEX('Прайс и заказ'!Q:Q,$J379)))</f>
      </c>
    </row>
    <row r="380" spans="1:12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заказ'!$N$7:$N$533,0)+6,0)</f>
      </c>
      <c r="L380" t="str">
        <f>IF($J380=0,"",IF(INDEX('Прайс и заказ'!Q:Q,$J380)="","",INDEX('Прайс и заказ'!Q:Q,$J380)))</f>
      </c>
    </row>
    <row r="381" spans="1:12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заказ'!$N$7:$N$533,0)+6,0)</f>
      </c>
      <c r="L381" t="str">
        <f>IF($J381=0,"",IF(INDEX('Прайс и заказ'!Q:Q,$J381)="","",INDEX('Прайс и заказ'!Q:Q,$J381)))</f>
      </c>
    </row>
    <row r="382" spans="1:12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заказ'!$N$7:$N$533,0)+6,0)</f>
      </c>
      <c r="L382" t="str">
        <f>IF($J382=0,"",IF(INDEX('Прайс и заказ'!Q:Q,$J382)="","",INDEX('Прайс и заказ'!Q:Q,$J382)))</f>
      </c>
    </row>
    <row r="383" spans="1:12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заказ'!$N$7:$N$533,0)+6,0)</f>
      </c>
      <c r="L383" t="str">
        <f>IF($J383=0,"",IF(INDEX('Прайс и заказ'!Q:Q,$J383)="","",INDEX('Прайс и заказ'!Q:Q,$J383)))</f>
      </c>
    </row>
    <row r="384" spans="1:12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заказ'!$N$7:$N$533,0)+6,0)</f>
      </c>
      <c r="L384" t="str">
        <f>IF($J384=0,"",IF(INDEX('Прайс и заказ'!Q:Q,$J384)="","",INDEX('Прайс и заказ'!Q:Q,$J384)))</f>
      </c>
    </row>
    <row r="385" spans="1:12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заказ'!$N$7:$N$533,0)+6,0)</f>
      </c>
      <c r="L385" t="str">
        <f>IF($J385=0,"",IF(INDEX('Прайс и заказ'!Q:Q,$J385)="","",INDEX('Прайс и заказ'!Q:Q,$J385)))</f>
      </c>
    </row>
    <row r="386" spans="1:12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заказ'!$N$7:$N$533,0)+6,0)</f>
      </c>
      <c r="L386" t="str">
        <f>IF($J386=0,"",IF(INDEX('Прайс и заказ'!Q:Q,$J386)="","",INDEX('Прайс и заказ'!Q:Q,$J386)))</f>
      </c>
    </row>
    <row r="387" spans="1:12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заказ'!$N$7:$N$533,0)+6,0)</f>
      </c>
      <c r="L387" t="str">
        <f>IF($J387=0,"",IF(INDEX('Прайс и заказ'!Q:Q,$J387)="","",INDEX('Прайс и заказ'!Q:Q,$J387)))</f>
      </c>
    </row>
    <row r="388" spans="1:12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заказ'!$N$7:$N$533,0)+6,0)</f>
      </c>
      <c r="L388" t="str">
        <f>IF($J388=0,"",IF(INDEX('Прайс и заказ'!Q:Q,$J388)="","",INDEX('Прайс и заказ'!Q:Q,$J388)))</f>
      </c>
    </row>
    <row r="389" spans="1:12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заказ'!$N$7:$N$533,0)+6,0)</f>
      </c>
      <c r="L389" t="str">
        <f>IF($J389=0,"",IF(INDEX('Прайс и заказ'!Q:Q,$J389)="","",INDEX('Прайс и заказ'!Q:Q,$J389)))</f>
      </c>
    </row>
    <row r="390" spans="1:12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заказ'!$N$7:$N$533,0)+6,0)</f>
      </c>
      <c r="L390" t="str">
        <f>IF($J390=0,"",IF(INDEX('Прайс и заказ'!Q:Q,$J390)="","",INDEX('Прайс и заказ'!Q:Q,$J390)))</f>
      </c>
    </row>
    <row r="391" spans="1:12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заказ'!$N$7:$N$533,0)+6,0)</f>
      </c>
      <c r="L391" t="str">
        <f>IF($J391=0,"",IF(INDEX('Прайс и заказ'!Q:Q,$J391)="","",INDEX('Прайс и заказ'!Q:Q,$J391)))</f>
      </c>
    </row>
    <row r="392" spans="1:12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заказ'!$N$7:$N$533,0)+6,0)</f>
      </c>
      <c r="L392" t="str">
        <f>IF($J392=0,"",IF(INDEX('Прайс и заказ'!Q:Q,$J392)="","",INDEX('Прайс и заказ'!Q:Q,$J392)))</f>
      </c>
    </row>
    <row r="393" spans="1:12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заказ'!$N$7:$N$533,0)+6,0)</f>
      </c>
      <c r="L393" t="str">
        <f>IF($J393=0,"",IF(INDEX('Прайс и заказ'!Q:Q,$J393)="","",INDEX('Прайс и заказ'!Q:Q,$J393)))</f>
      </c>
    </row>
    <row r="394" spans="1:12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заказ'!$N$7:$N$533,0)+6,0)</f>
      </c>
      <c r="L394" t="str">
        <f>IF($J394=0,"",IF(INDEX('Прайс и заказ'!Q:Q,$J394)="","",INDEX('Прайс и заказ'!Q:Q,$J394)))</f>
      </c>
    </row>
    <row r="395" spans="1:12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заказ'!$N$7:$N$533,0)+6,0)</f>
      </c>
      <c r="L395" t="str">
        <f>IF($J395=0,"",IF(INDEX('Прайс и заказ'!Q:Q,$J395)="","",INDEX('Прайс и заказ'!Q:Q,$J395)))</f>
      </c>
    </row>
    <row r="396" spans="1:12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заказ'!$N$7:$N$533,0)+6,0)</f>
      </c>
      <c r="L396" t="str">
        <f>IF($J396=0,"",IF(INDEX('Прайс и заказ'!Q:Q,$J396)="","",INDEX('Прайс и заказ'!Q:Q,$J396)))</f>
      </c>
    </row>
    <row r="397" spans="1:12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заказ'!$N$7:$N$533,0)+6,0)</f>
      </c>
      <c r="L397" t="str">
        <f>IF($J397=0,"",IF(INDEX('Прайс и заказ'!Q:Q,$J397)="","",INDEX('Прайс и заказ'!Q:Q,$J397)))</f>
      </c>
    </row>
    <row r="398" spans="1:12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заказ'!$N$7:$N$533,0)+6,0)</f>
      </c>
      <c r="L398" t="str">
        <f>IF($J398=0,"",IF(INDEX('Прайс и заказ'!Q:Q,$J398)="","",INDEX('Прайс и заказ'!Q:Q,$J398)))</f>
      </c>
    </row>
    <row r="399" spans="1:12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заказ'!$N$7:$N$533,0)+6,0)</f>
      </c>
      <c r="L399" t="str">
        <f>IF($J399=0,"",IF(INDEX('Прайс и заказ'!Q:Q,$J399)="","",INDEX('Прайс и заказ'!Q:Q,$J399)))</f>
      </c>
    </row>
    <row r="400" spans="1:12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заказ'!$N$7:$N$533,0)+6,0)</f>
      </c>
      <c r="L400" t="str">
        <f>IF($J400=0,"",IF(INDEX('Прайс и заказ'!Q:Q,$J400)="","",INDEX('Прайс и заказ'!Q:Q,$J400)))</f>
      </c>
    </row>
    <row r="401" spans="1:12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заказ'!$N$7:$N$533,0)+6,0)</f>
      </c>
      <c r="L401" t="str">
        <f>IF($J401=0,"",IF(INDEX('Прайс и заказ'!Q:Q,$J401)="","",INDEX('Прайс и заказ'!Q:Q,$J401)))</f>
      </c>
    </row>
    <row r="402" spans="1:12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заказ'!$N$7:$N$533,0)+6,0)</f>
      </c>
      <c r="L402" t="str">
        <f>IF($J402=0,"",IF(INDEX('Прайс и заказ'!Q:Q,$J402)="","",INDEX('Прайс и заказ'!Q:Q,$J402)))</f>
      </c>
    </row>
    <row r="403" spans="1:12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заказ'!$N$7:$N$533,0)+6,0)</f>
      </c>
      <c r="L403" t="str">
        <f>IF($J403=0,"",IF(INDEX('Прайс и заказ'!Q:Q,$J403)="","",INDEX('Прайс и заказ'!Q:Q,$J403)))</f>
      </c>
    </row>
    <row r="404" spans="1:12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заказ'!$N$7:$N$533,0)+6,0)</f>
      </c>
      <c r="L404" t="str">
        <f>IF($J404=0,"",IF(INDEX('Прайс и заказ'!Q:Q,$J404)="","",INDEX('Прайс и заказ'!Q:Q,$J404)))</f>
      </c>
    </row>
    <row r="405" spans="1:12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заказ'!$N$7:$N$533,0)+6,0)</f>
      </c>
      <c r="L405" t="str">
        <f>IF($J405=0,"",IF(INDEX('Прайс и заказ'!Q:Q,$J405)="","",INDEX('Прайс и заказ'!Q:Q,$J405)))</f>
      </c>
    </row>
    <row r="406" spans="1:12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заказ'!$N$7:$N$533,0)+6,0)</f>
      </c>
      <c r="L406" t="str">
        <f>IF($J406=0,"",IF(INDEX('Прайс и заказ'!Q:Q,$J406)="","",INDEX('Прайс и заказ'!Q:Q,$J406)))</f>
      </c>
    </row>
    <row r="407" spans="1:12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заказ'!$N$7:$N$533,0)+6,0)</f>
      </c>
      <c r="L407" t="str">
        <f>IF($J407=0,"",IF(INDEX('Прайс и заказ'!Q:Q,$J407)="","",INDEX('Прайс и заказ'!Q:Q,$J407)))</f>
      </c>
    </row>
    <row r="408" spans="1:12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заказ'!$N$7:$N$533,0)+6,0)</f>
      </c>
      <c r="L408" t="str">
        <f>IF($J408=0,"",IF(INDEX('Прайс и заказ'!Q:Q,$J408)="","",INDEX('Прайс и заказ'!Q:Q,$J408)))</f>
      </c>
    </row>
    <row r="409" spans="1:12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заказ'!$N$7:$N$533,0)+6,0)</f>
      </c>
      <c r="L409" t="str">
        <f>IF($J409=0,"",IF(INDEX('Прайс и заказ'!Q:Q,$J409)="","",INDEX('Прайс и заказ'!Q:Q,$J409)))</f>
      </c>
    </row>
    <row r="410" spans="1:12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заказ'!$N$7:$N$533,0)+6,0)</f>
      </c>
      <c r="L410" t="str">
        <f>IF($J410=0,"",IF(INDEX('Прайс и заказ'!Q:Q,$J410)="","",INDEX('Прайс и заказ'!Q:Q,$J410)))</f>
      </c>
    </row>
    <row r="411" spans="1:12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заказ'!$N$7:$N$533,0)+6,0)</f>
      </c>
      <c r="L411" t="str">
        <f>IF($J411=0,"",IF(INDEX('Прайс и заказ'!Q:Q,$J411)="","",INDEX('Прайс и заказ'!Q:Q,$J411)))</f>
      </c>
    </row>
    <row r="412" spans="1:12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заказ'!$N$7:$N$533,0)+6,0)</f>
      </c>
      <c r="L412" t="str">
        <f>IF($J412=0,"",IF(INDEX('Прайс и заказ'!Q:Q,$J412)="","",INDEX('Прайс и заказ'!Q:Q,$J412)))</f>
      </c>
    </row>
    <row r="413" spans="1:12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заказ'!$N$7:$N$533,0)+6,0)</f>
      </c>
      <c r="L413" t="str">
        <f>IF($J413=0,"",IF(INDEX('Прайс и заказ'!Q:Q,$J413)="","",INDEX('Прайс и заказ'!Q:Q,$J413)))</f>
      </c>
    </row>
    <row r="414" spans="1:12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заказ'!$N$7:$N$533,0)+6,0)</f>
      </c>
      <c r="L414" t="str">
        <f>IF($J414=0,"",IF(INDEX('Прайс и заказ'!Q:Q,$J414)="","",INDEX('Прайс и заказ'!Q:Q,$J414)))</f>
      </c>
    </row>
    <row r="415" spans="1:12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заказ'!$N$7:$N$533,0)+6,0)</f>
      </c>
      <c r="L415" t="str">
        <f>IF($J415=0,"",IF(INDEX('Прайс и заказ'!Q:Q,$J415)="","",INDEX('Прайс и заказ'!Q:Q,$J415)))</f>
      </c>
    </row>
    <row r="416" spans="1:12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заказ'!$N$7:$N$533,0)+6,0)</f>
      </c>
      <c r="L416" t="str">
        <f>IF($J416=0,"",IF(INDEX('Прайс и заказ'!Q:Q,$J416)="","",INDEX('Прайс и заказ'!Q:Q,$J416)))</f>
      </c>
    </row>
    <row r="417" spans="1:12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заказ'!$N$7:$N$533,0)+6,0)</f>
      </c>
      <c r="L417" t="str">
        <f>IF($J417=0,"",IF(INDEX('Прайс и заказ'!Q:Q,$J417)="","",INDEX('Прайс и заказ'!Q:Q,$J417)))</f>
      </c>
    </row>
    <row r="418" spans="1:12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заказ'!$N$7:$N$533,0)+6,0)</f>
      </c>
      <c r="L418" t="str">
        <f>IF($J418=0,"",IF(INDEX('Прайс и заказ'!Q:Q,$J418)="","",INDEX('Прайс и заказ'!Q:Q,$J418)))</f>
      </c>
    </row>
    <row r="419" spans="1:12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заказ'!$N$7:$N$533,0)+6,0)</f>
      </c>
      <c r="L419" t="str">
        <f>IF($J419=0,"",IF(INDEX('Прайс и заказ'!Q:Q,$J419)="","",INDEX('Прайс и заказ'!Q:Q,$J419)))</f>
      </c>
    </row>
    <row r="420" spans="1:12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заказ'!$N$7:$N$533,0)+6,0)</f>
      </c>
      <c r="L420" t="str">
        <f>IF($J420=0,"",IF(INDEX('Прайс и заказ'!Q:Q,$J420)="","",INDEX('Прайс и заказ'!Q:Q,$J420)))</f>
      </c>
    </row>
    <row r="421" spans="1:12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заказ'!$N$7:$N$533,0)+6,0)</f>
      </c>
      <c r="L421" t="str">
        <f>IF($J421=0,"",IF(INDEX('Прайс и заказ'!Q:Q,$J421)="","",INDEX('Прайс и заказ'!Q:Q,$J421)))</f>
      </c>
    </row>
    <row r="422" spans="1:12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заказ'!$N$7:$N$533,0)+6,0)</f>
      </c>
      <c r="L422" t="str">
        <f>IF($J422=0,"",IF(INDEX('Прайс и заказ'!Q:Q,$J422)="","",INDEX('Прайс и заказ'!Q:Q,$J422)))</f>
      </c>
    </row>
    <row r="423" spans="1:12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заказ'!$N$7:$N$533,0)+6,0)</f>
      </c>
      <c r="L423" t="str">
        <f>IF($J423=0,"",IF(INDEX('Прайс и заказ'!Q:Q,$J423)="","",INDEX('Прайс и заказ'!Q:Q,$J423)))</f>
      </c>
    </row>
    <row r="424" spans="1:12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заказ'!$N$7:$N$533,0)+6,0)</f>
      </c>
      <c r="L424" t="str">
        <f>IF($J424=0,"",IF(INDEX('Прайс и заказ'!Q:Q,$J424)="","",INDEX('Прайс и заказ'!Q:Q,$J424)))</f>
      </c>
    </row>
    <row r="425" spans="1:12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заказ'!$N$7:$N$533,0)+6,0)</f>
      </c>
      <c r="L425" t="str">
        <f>IF($J425=0,"",IF(INDEX('Прайс и заказ'!Q:Q,$J425)="","",INDEX('Прайс и заказ'!Q:Q,$J425)))</f>
      </c>
    </row>
    <row r="426" spans="1:12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заказ'!$N$7:$N$533,0)+6,0)</f>
      </c>
      <c r="L426" t="str">
        <f>IF($J426=0,"",IF(INDEX('Прайс и заказ'!Q:Q,$J426)="","",INDEX('Прайс и заказ'!Q:Q,$J426)))</f>
      </c>
    </row>
    <row r="427" spans="1:12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заказ'!$N$7:$N$533,0)+6,0)</f>
      </c>
      <c r="L427" t="str">
        <f>IF($J427=0,"",IF(INDEX('Прайс и заказ'!Q:Q,$J427)="","",INDEX('Прайс и заказ'!Q:Q,$J427)))</f>
      </c>
    </row>
    <row r="428" spans="1:12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заказ'!$N$7:$N$533,0)+6,0)</f>
      </c>
      <c r="L428" t="str">
        <f>IF($J428=0,"",IF(INDEX('Прайс и заказ'!Q:Q,$J428)="","",INDEX('Прайс и заказ'!Q:Q,$J428)))</f>
      </c>
    </row>
    <row r="429" spans="1:12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заказ'!$N$7:$N$533,0)+6,0)</f>
      </c>
      <c r="L429" t="str">
        <f>IF($J429=0,"",IF(INDEX('Прайс и заказ'!Q:Q,$J429)="","",INDEX('Прайс и заказ'!Q:Q,$J429)))</f>
      </c>
    </row>
    <row r="430" spans="1:12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заказ'!$N$7:$N$533,0)+6,0)</f>
      </c>
      <c r="L430" t="str">
        <f>IF($J430=0,"",IF(INDEX('Прайс и заказ'!Q:Q,$J430)="","",INDEX('Прайс и заказ'!Q:Q,$J430)))</f>
      </c>
    </row>
    <row r="431" spans="1:12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заказ'!$N$7:$N$533,0)+6,0)</f>
      </c>
      <c r="L431" t="str">
        <f>IF($J431=0,"",IF(INDEX('Прайс и заказ'!Q:Q,$J431)="","",INDEX('Прайс и заказ'!Q:Q,$J431)))</f>
      </c>
    </row>
    <row r="432" spans="1:12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заказ'!$N$7:$N$533,0)+6,0)</f>
      </c>
      <c r="L432" t="str">
        <f>IF($J432=0,"",IF(INDEX('Прайс и заказ'!Q:Q,$J432)="","",INDEX('Прайс и заказ'!Q:Q,$J432)))</f>
      </c>
    </row>
    <row r="433" spans="1:12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заказ'!$N$7:$N$533,0)+6,0)</f>
      </c>
      <c r="L433" t="str">
        <f>IF($J433=0,"",IF(INDEX('Прайс и заказ'!Q:Q,$J433)="","",INDEX('Прайс и заказ'!Q:Q,$J433)))</f>
      </c>
    </row>
    <row r="434" spans="1:12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заказ'!$N$7:$N$533,0)+6,0)</f>
      </c>
      <c r="L434" t="str">
        <f>IF($J434=0,"",IF(INDEX('Прайс и заказ'!Q:Q,$J434)="","",INDEX('Прайс и заказ'!Q:Q,$J434)))</f>
      </c>
    </row>
    <row r="435" spans="1:12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заказ'!$N$7:$N$533,0)+6,0)</f>
      </c>
      <c r="L435" t="str">
        <f>IF($J435=0,"",IF(INDEX('Прайс и заказ'!Q:Q,$J435)="","",INDEX('Прайс и заказ'!Q:Q,$J435)))</f>
      </c>
    </row>
    <row r="436" spans="1:12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заказ'!$N$7:$N$533,0)+6,0)</f>
      </c>
      <c r="L436" t="str">
        <f>IF($J436=0,"",IF(INDEX('Прайс и заказ'!Q:Q,$J436)="","",INDEX('Прайс и заказ'!Q:Q,$J436)))</f>
      </c>
    </row>
    <row r="437" spans="1:12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заказ'!$N$7:$N$533,0)+6,0)</f>
      </c>
      <c r="L437" t="str">
        <f>IF($J437=0,"",IF(INDEX('Прайс и заказ'!Q:Q,$J437)="","",INDEX('Прайс и заказ'!Q:Q,$J437)))</f>
      </c>
    </row>
    <row r="438" spans="1:12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заказ'!$N$7:$N$533,0)+6,0)</f>
      </c>
      <c r="L438" t="str">
        <f>IF($J438=0,"",IF(INDEX('Прайс и заказ'!Q:Q,$J438)="","",INDEX('Прайс и заказ'!Q:Q,$J438)))</f>
      </c>
    </row>
    <row r="439" spans="1:12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заказ'!$N$7:$N$533,0)+6,0)</f>
      </c>
      <c r="L439" t="str">
        <f>IF($J439=0,"",IF(INDEX('Прайс и заказ'!Q:Q,$J439)="","",INDEX('Прайс и заказ'!Q:Q,$J439)))</f>
      </c>
    </row>
    <row r="440" spans="1:12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заказ'!$N$7:$N$533,0)+6,0)</f>
      </c>
      <c r="L440" t="str">
        <f>IF($J440=0,"",IF(INDEX('Прайс и заказ'!Q:Q,$J440)="","",INDEX('Прайс и заказ'!Q:Q,$J440)))</f>
      </c>
    </row>
    <row r="441" spans="1:12" customHeight="1" ht="40">
      <c r="A441" s="13" t="str">
        <f>IF($J441=0,"",IFERROR(_xlfn.IMAGE(INDEX('Прайс и заказ'!$O:$O,$J441)),""))</f>
      </c>
      <c r="B441" s="61" t="str">
        <f>IF($J441=0,"",IF(INDEX('Прайс и заказ'!B:B,$J441)="","",INDEX('Прайс и заказ'!B:B,$J441)))</f>
      </c>
      <c r="C441" s="64" t="str">
        <f>IF($J441=0,"",IF(INDEX('Прайс и заказ'!C:C,$J441)="","",INDEX('Прайс и заказ'!C:C,$J441)))</f>
      </c>
      <c r="D441" s="64" t="str">
        <f>IF($J441=0,"",IF(INDEX('Прайс и заказ'!D:D,$J441)="","",INDEX('Прайс и заказ'!D:D,$J441)))</f>
      </c>
      <c r="E441" s="61" t="str">
        <f>IF($J441=0,"",IF(INDEX('Прайс и заказ'!F:F,$J441)="","",INDEX('Прайс и заказ'!F:F,$J441)))</f>
      </c>
      <c r="F441" s="62" t="str">
        <f>IF($J441=0,"",IF(INDEX('Прайс и заказ'!I:I,$J441)="","",INDEX('Прайс и заказ'!I:I,$J441)))</f>
      </c>
      <c r="G441" s="63" t="str">
        <f>IF($J441=0,"",IF(INDEX('Прайс и заказ'!K:K,$J441)="","",INDEX('Прайс и заказ'!K:K,$J441)))</f>
      </c>
      <c r="H441" s="62" t="str">
        <f>IF($J441=0,"",IF(INDEX('Прайс и заказ'!L:L,$J441)="","",INDEX('Прайс и заказ'!L:L,$J441)))</f>
      </c>
      <c r="I441" s="13" t="str">
        <f>IF($J441=0,"",IF(INDEX('Прайс и заказ'!M:M,$J441)="","",INDEX('Прайс и заказ'!M:M,$J441)))</f>
      </c>
      <c r="J441" t="str">
        <f>IFERROR(MATCH(433,'Прайс и заказ'!$N$7:$N$533,0)+6,0)</f>
      </c>
      <c r="L441" t="str">
        <f>IF($J441=0,"",IF(INDEX('Прайс и заказ'!Q:Q,$J441)="","",INDEX('Прайс и заказ'!Q:Q,$J441)))</f>
      </c>
    </row>
    <row r="442" spans="1:12" customHeight="1" ht="40">
      <c r="A442" s="13" t="str">
        <f>IF($J442=0,"",IFERROR(_xlfn.IMAGE(INDEX('Прайс и заказ'!$O:$O,$J442)),""))</f>
      </c>
      <c r="B442" s="61" t="str">
        <f>IF($J442=0,"",IF(INDEX('Прайс и заказ'!B:B,$J442)="","",INDEX('Прайс и заказ'!B:B,$J442)))</f>
      </c>
      <c r="C442" s="64" t="str">
        <f>IF($J442=0,"",IF(INDEX('Прайс и заказ'!C:C,$J442)="","",INDEX('Прайс и заказ'!C:C,$J442)))</f>
      </c>
      <c r="D442" s="64" t="str">
        <f>IF($J442=0,"",IF(INDEX('Прайс и заказ'!D:D,$J442)="","",INDEX('Прайс и заказ'!D:D,$J442)))</f>
      </c>
      <c r="E442" s="61" t="str">
        <f>IF($J442=0,"",IF(INDEX('Прайс и заказ'!F:F,$J442)="","",INDEX('Прайс и заказ'!F:F,$J442)))</f>
      </c>
      <c r="F442" s="62" t="str">
        <f>IF($J442=0,"",IF(INDEX('Прайс и заказ'!I:I,$J442)="","",INDEX('Прайс и заказ'!I:I,$J442)))</f>
      </c>
      <c r="G442" s="63" t="str">
        <f>IF($J442=0,"",IF(INDEX('Прайс и заказ'!K:K,$J442)="","",INDEX('Прайс и заказ'!K:K,$J442)))</f>
      </c>
      <c r="H442" s="62" t="str">
        <f>IF($J442=0,"",IF(INDEX('Прайс и заказ'!L:L,$J442)="","",INDEX('Прайс и заказ'!L:L,$J442)))</f>
      </c>
      <c r="I442" s="13" t="str">
        <f>IF($J442=0,"",IF(INDEX('Прайс и заказ'!M:M,$J442)="","",INDEX('Прайс и заказ'!M:M,$J442)))</f>
      </c>
      <c r="J442" t="str">
        <f>IFERROR(MATCH(434,'Прайс и заказ'!$N$7:$N$533,0)+6,0)</f>
      </c>
      <c r="L442" t="str">
        <f>IF($J442=0,"",IF(INDEX('Прайс и заказ'!Q:Q,$J442)="","",INDEX('Прайс и заказ'!Q:Q,$J442)))</f>
      </c>
    </row>
    <row r="443" spans="1:12" customHeight="1" ht="40">
      <c r="A443" s="13" t="str">
        <f>IF($J443=0,"",IFERROR(_xlfn.IMAGE(INDEX('Прайс и заказ'!$O:$O,$J443)),""))</f>
      </c>
      <c r="B443" s="61" t="str">
        <f>IF($J443=0,"",IF(INDEX('Прайс и заказ'!B:B,$J443)="","",INDEX('Прайс и заказ'!B:B,$J443)))</f>
      </c>
      <c r="C443" s="64" t="str">
        <f>IF($J443=0,"",IF(INDEX('Прайс и заказ'!C:C,$J443)="","",INDEX('Прайс и заказ'!C:C,$J443)))</f>
      </c>
      <c r="D443" s="64" t="str">
        <f>IF($J443=0,"",IF(INDEX('Прайс и заказ'!D:D,$J443)="","",INDEX('Прайс и заказ'!D:D,$J443)))</f>
      </c>
      <c r="E443" s="61" t="str">
        <f>IF($J443=0,"",IF(INDEX('Прайс и заказ'!F:F,$J443)="","",INDEX('Прайс и заказ'!F:F,$J443)))</f>
      </c>
      <c r="F443" s="62" t="str">
        <f>IF($J443=0,"",IF(INDEX('Прайс и заказ'!I:I,$J443)="","",INDEX('Прайс и заказ'!I:I,$J443)))</f>
      </c>
      <c r="G443" s="63" t="str">
        <f>IF($J443=0,"",IF(INDEX('Прайс и заказ'!K:K,$J443)="","",INDEX('Прайс и заказ'!K:K,$J443)))</f>
      </c>
      <c r="H443" s="62" t="str">
        <f>IF($J443=0,"",IF(INDEX('Прайс и заказ'!L:L,$J443)="","",INDEX('Прайс и заказ'!L:L,$J443)))</f>
      </c>
      <c r="I443" s="13" t="str">
        <f>IF($J443=0,"",IF(INDEX('Прайс и заказ'!M:M,$J443)="","",INDEX('Прайс и заказ'!M:M,$J443)))</f>
      </c>
      <c r="J443" t="str">
        <f>IFERROR(MATCH(435,'Прайс и заказ'!$N$7:$N$533,0)+6,0)</f>
      </c>
      <c r="L443" t="str">
        <f>IF($J443=0,"",IF(INDEX('Прайс и заказ'!Q:Q,$J443)="","",INDEX('Прайс и заказ'!Q:Q,$J443)))</f>
      </c>
    </row>
    <row r="444" spans="1:12" customHeight="1" ht="40">
      <c r="A444" s="13" t="str">
        <f>IF($J444=0,"",IFERROR(_xlfn.IMAGE(INDEX('Прайс и заказ'!$O:$O,$J444)),""))</f>
      </c>
      <c r="B444" s="61" t="str">
        <f>IF($J444=0,"",IF(INDEX('Прайс и заказ'!B:B,$J444)="","",INDEX('Прайс и заказ'!B:B,$J444)))</f>
      </c>
      <c r="C444" s="64" t="str">
        <f>IF($J444=0,"",IF(INDEX('Прайс и заказ'!C:C,$J444)="","",INDEX('Прайс и заказ'!C:C,$J444)))</f>
      </c>
      <c r="D444" s="64" t="str">
        <f>IF($J444=0,"",IF(INDEX('Прайс и заказ'!D:D,$J444)="","",INDEX('Прайс и заказ'!D:D,$J444)))</f>
      </c>
      <c r="E444" s="61" t="str">
        <f>IF($J444=0,"",IF(INDEX('Прайс и заказ'!F:F,$J444)="","",INDEX('Прайс и заказ'!F:F,$J444)))</f>
      </c>
      <c r="F444" s="62" t="str">
        <f>IF($J444=0,"",IF(INDEX('Прайс и заказ'!I:I,$J444)="","",INDEX('Прайс и заказ'!I:I,$J444)))</f>
      </c>
      <c r="G444" s="63" t="str">
        <f>IF($J444=0,"",IF(INDEX('Прайс и заказ'!K:K,$J444)="","",INDEX('Прайс и заказ'!K:K,$J444)))</f>
      </c>
      <c r="H444" s="62" t="str">
        <f>IF($J444=0,"",IF(INDEX('Прайс и заказ'!L:L,$J444)="","",INDEX('Прайс и заказ'!L:L,$J444)))</f>
      </c>
      <c r="I444" s="13" t="str">
        <f>IF($J444=0,"",IF(INDEX('Прайс и заказ'!M:M,$J444)="","",INDEX('Прайс и заказ'!M:M,$J444)))</f>
      </c>
      <c r="J444" t="str">
        <f>IFERROR(MATCH(436,'Прайс и заказ'!$N$7:$N$533,0)+6,0)</f>
      </c>
      <c r="L444" t="str">
        <f>IF($J444=0,"",IF(INDEX('Прайс и заказ'!Q:Q,$J444)="","",INDEX('Прайс и заказ'!Q:Q,$J444)))</f>
      </c>
    </row>
    <row r="445" spans="1:12" customHeight="1" ht="40">
      <c r="A445" s="13" t="str">
        <f>IF($J445=0,"",IFERROR(_xlfn.IMAGE(INDEX('Прайс и заказ'!$O:$O,$J445)),""))</f>
      </c>
      <c r="B445" s="61" t="str">
        <f>IF($J445=0,"",IF(INDEX('Прайс и заказ'!B:B,$J445)="","",INDEX('Прайс и заказ'!B:B,$J445)))</f>
      </c>
      <c r="C445" s="64" t="str">
        <f>IF($J445=0,"",IF(INDEX('Прайс и заказ'!C:C,$J445)="","",INDEX('Прайс и заказ'!C:C,$J445)))</f>
      </c>
      <c r="D445" s="64" t="str">
        <f>IF($J445=0,"",IF(INDEX('Прайс и заказ'!D:D,$J445)="","",INDEX('Прайс и заказ'!D:D,$J445)))</f>
      </c>
      <c r="E445" s="61" t="str">
        <f>IF($J445=0,"",IF(INDEX('Прайс и заказ'!F:F,$J445)="","",INDEX('Прайс и заказ'!F:F,$J445)))</f>
      </c>
      <c r="F445" s="62" t="str">
        <f>IF($J445=0,"",IF(INDEX('Прайс и заказ'!I:I,$J445)="","",INDEX('Прайс и заказ'!I:I,$J445)))</f>
      </c>
      <c r="G445" s="63" t="str">
        <f>IF($J445=0,"",IF(INDEX('Прайс и заказ'!K:K,$J445)="","",INDEX('Прайс и заказ'!K:K,$J445)))</f>
      </c>
      <c r="H445" s="62" t="str">
        <f>IF($J445=0,"",IF(INDEX('Прайс и заказ'!L:L,$J445)="","",INDEX('Прайс и заказ'!L:L,$J445)))</f>
      </c>
      <c r="I445" s="13" t="str">
        <f>IF($J445=0,"",IF(INDEX('Прайс и заказ'!M:M,$J445)="","",INDEX('Прайс и заказ'!M:M,$J445)))</f>
      </c>
      <c r="J445" t="str">
        <f>IFERROR(MATCH(437,'Прайс и заказ'!$N$7:$N$533,0)+6,0)</f>
      </c>
      <c r="L445" t="str">
        <f>IF($J445=0,"",IF(INDEX('Прайс и заказ'!Q:Q,$J445)="","",INDEX('Прайс и заказ'!Q:Q,$J445)))</f>
      </c>
    </row>
    <row r="446" spans="1:12" customHeight="1" ht="40">
      <c r="A446" s="13" t="str">
        <f>IF($J446=0,"",IFERROR(_xlfn.IMAGE(INDEX('Прайс и заказ'!$O:$O,$J446)),""))</f>
      </c>
      <c r="B446" s="61" t="str">
        <f>IF($J446=0,"",IF(INDEX('Прайс и заказ'!B:B,$J446)="","",INDEX('Прайс и заказ'!B:B,$J446)))</f>
      </c>
      <c r="C446" s="64" t="str">
        <f>IF($J446=0,"",IF(INDEX('Прайс и заказ'!C:C,$J446)="","",INDEX('Прайс и заказ'!C:C,$J446)))</f>
      </c>
      <c r="D446" s="64" t="str">
        <f>IF($J446=0,"",IF(INDEX('Прайс и заказ'!D:D,$J446)="","",INDEX('Прайс и заказ'!D:D,$J446)))</f>
      </c>
      <c r="E446" s="61" t="str">
        <f>IF($J446=0,"",IF(INDEX('Прайс и заказ'!F:F,$J446)="","",INDEX('Прайс и заказ'!F:F,$J446)))</f>
      </c>
      <c r="F446" s="62" t="str">
        <f>IF($J446=0,"",IF(INDEX('Прайс и заказ'!I:I,$J446)="","",INDEX('Прайс и заказ'!I:I,$J446)))</f>
      </c>
      <c r="G446" s="63" t="str">
        <f>IF($J446=0,"",IF(INDEX('Прайс и заказ'!K:K,$J446)="","",INDEX('Прайс и заказ'!K:K,$J446)))</f>
      </c>
      <c r="H446" s="62" t="str">
        <f>IF($J446=0,"",IF(INDEX('Прайс и заказ'!L:L,$J446)="","",INDEX('Прайс и заказ'!L:L,$J446)))</f>
      </c>
      <c r="I446" s="13" t="str">
        <f>IF($J446=0,"",IF(INDEX('Прайс и заказ'!M:M,$J446)="","",INDEX('Прайс и заказ'!M:M,$J446)))</f>
      </c>
      <c r="J446" t="str">
        <f>IFERROR(MATCH(438,'Прайс и заказ'!$N$7:$N$533,0)+6,0)</f>
      </c>
      <c r="L446" t="str">
        <f>IF($J446=0,"",IF(INDEX('Прайс и заказ'!Q:Q,$J446)="","",INDEX('Прайс и заказ'!Q:Q,$J446)))</f>
      </c>
    </row>
    <row r="447" spans="1:12" customHeight="1" ht="40">
      <c r="A447" s="13" t="str">
        <f>IF($J447=0,"",IFERROR(_xlfn.IMAGE(INDEX('Прайс и заказ'!$O:$O,$J447)),""))</f>
      </c>
      <c r="B447" s="61" t="str">
        <f>IF($J447=0,"",IF(INDEX('Прайс и заказ'!B:B,$J447)="","",INDEX('Прайс и заказ'!B:B,$J447)))</f>
      </c>
      <c r="C447" s="64" t="str">
        <f>IF($J447=0,"",IF(INDEX('Прайс и заказ'!C:C,$J447)="","",INDEX('Прайс и заказ'!C:C,$J447)))</f>
      </c>
      <c r="D447" s="64" t="str">
        <f>IF($J447=0,"",IF(INDEX('Прайс и заказ'!D:D,$J447)="","",INDEX('Прайс и заказ'!D:D,$J447)))</f>
      </c>
      <c r="E447" s="61" t="str">
        <f>IF($J447=0,"",IF(INDEX('Прайс и заказ'!F:F,$J447)="","",INDEX('Прайс и заказ'!F:F,$J447)))</f>
      </c>
      <c r="F447" s="62" t="str">
        <f>IF($J447=0,"",IF(INDEX('Прайс и заказ'!I:I,$J447)="","",INDEX('Прайс и заказ'!I:I,$J447)))</f>
      </c>
      <c r="G447" s="63" t="str">
        <f>IF($J447=0,"",IF(INDEX('Прайс и заказ'!K:K,$J447)="","",INDEX('Прайс и заказ'!K:K,$J447)))</f>
      </c>
      <c r="H447" s="62" t="str">
        <f>IF($J447=0,"",IF(INDEX('Прайс и заказ'!L:L,$J447)="","",INDEX('Прайс и заказ'!L:L,$J447)))</f>
      </c>
      <c r="I447" s="13" t="str">
        <f>IF($J447=0,"",IF(INDEX('Прайс и заказ'!M:M,$J447)="","",INDEX('Прайс и заказ'!M:M,$J447)))</f>
      </c>
      <c r="J447" t="str">
        <f>IFERROR(MATCH(439,'Прайс и заказ'!$N$7:$N$533,0)+6,0)</f>
      </c>
      <c r="L447" t="str">
        <f>IF($J447=0,"",IF(INDEX('Прайс и заказ'!Q:Q,$J447)="","",INDEX('Прайс и заказ'!Q:Q,$J447)))</f>
      </c>
    </row>
    <row r="448" spans="1:12" customHeight="1" ht="40">
      <c r="A448" s="13" t="str">
        <f>IF($J448=0,"",IFERROR(_xlfn.IMAGE(INDEX('Прайс и заказ'!$O:$O,$J448)),""))</f>
      </c>
      <c r="B448" s="61" t="str">
        <f>IF($J448=0,"",IF(INDEX('Прайс и заказ'!B:B,$J448)="","",INDEX('Прайс и заказ'!B:B,$J448)))</f>
      </c>
      <c r="C448" s="64" t="str">
        <f>IF($J448=0,"",IF(INDEX('Прайс и заказ'!C:C,$J448)="","",INDEX('Прайс и заказ'!C:C,$J448)))</f>
      </c>
      <c r="D448" s="64" t="str">
        <f>IF($J448=0,"",IF(INDEX('Прайс и заказ'!D:D,$J448)="","",INDEX('Прайс и заказ'!D:D,$J448)))</f>
      </c>
      <c r="E448" s="61" t="str">
        <f>IF($J448=0,"",IF(INDEX('Прайс и заказ'!F:F,$J448)="","",INDEX('Прайс и заказ'!F:F,$J448)))</f>
      </c>
      <c r="F448" s="62" t="str">
        <f>IF($J448=0,"",IF(INDEX('Прайс и заказ'!I:I,$J448)="","",INDEX('Прайс и заказ'!I:I,$J448)))</f>
      </c>
      <c r="G448" s="63" t="str">
        <f>IF($J448=0,"",IF(INDEX('Прайс и заказ'!K:K,$J448)="","",INDEX('Прайс и заказ'!K:K,$J448)))</f>
      </c>
      <c r="H448" s="62" t="str">
        <f>IF($J448=0,"",IF(INDEX('Прайс и заказ'!L:L,$J448)="","",INDEX('Прайс и заказ'!L:L,$J448)))</f>
      </c>
      <c r="I448" s="13" t="str">
        <f>IF($J448=0,"",IF(INDEX('Прайс и заказ'!M:M,$J448)="","",INDEX('Прайс и заказ'!M:M,$J448)))</f>
      </c>
      <c r="J448" t="str">
        <f>IFERROR(MATCH(440,'Прайс и заказ'!$N$7:$N$533,0)+6,0)</f>
      </c>
      <c r="L448" t="str">
        <f>IF($J448=0,"",IF(INDEX('Прайс и заказ'!Q:Q,$J448)="","",INDEX('Прайс и заказ'!Q:Q,$J448)))</f>
      </c>
    </row>
    <row r="449" spans="1:12" customHeight="1" ht="40">
      <c r="A449" s="13" t="str">
        <f>IF($J449=0,"",IFERROR(_xlfn.IMAGE(INDEX('Прайс и заказ'!$O:$O,$J449)),""))</f>
      </c>
      <c r="B449" s="61" t="str">
        <f>IF($J449=0,"",IF(INDEX('Прайс и заказ'!B:B,$J449)="","",INDEX('Прайс и заказ'!B:B,$J449)))</f>
      </c>
      <c r="C449" s="64" t="str">
        <f>IF($J449=0,"",IF(INDEX('Прайс и заказ'!C:C,$J449)="","",INDEX('Прайс и заказ'!C:C,$J449)))</f>
      </c>
      <c r="D449" s="64" t="str">
        <f>IF($J449=0,"",IF(INDEX('Прайс и заказ'!D:D,$J449)="","",INDEX('Прайс и заказ'!D:D,$J449)))</f>
      </c>
      <c r="E449" s="61" t="str">
        <f>IF($J449=0,"",IF(INDEX('Прайс и заказ'!F:F,$J449)="","",INDEX('Прайс и заказ'!F:F,$J449)))</f>
      </c>
      <c r="F449" s="62" t="str">
        <f>IF($J449=0,"",IF(INDEX('Прайс и заказ'!I:I,$J449)="","",INDEX('Прайс и заказ'!I:I,$J449)))</f>
      </c>
      <c r="G449" s="63" t="str">
        <f>IF($J449=0,"",IF(INDEX('Прайс и заказ'!K:K,$J449)="","",INDEX('Прайс и заказ'!K:K,$J449)))</f>
      </c>
      <c r="H449" s="62" t="str">
        <f>IF($J449=0,"",IF(INDEX('Прайс и заказ'!L:L,$J449)="","",INDEX('Прайс и заказ'!L:L,$J449)))</f>
      </c>
      <c r="I449" s="13" t="str">
        <f>IF($J449=0,"",IF(INDEX('Прайс и заказ'!M:M,$J449)="","",INDEX('Прайс и заказ'!M:M,$J449)))</f>
      </c>
      <c r="J449" t="str">
        <f>IFERROR(MATCH(441,'Прайс и заказ'!$N$7:$N$533,0)+6,0)</f>
      </c>
      <c r="L449" t="str">
        <f>IF($J449=0,"",IF(INDEX('Прайс и заказ'!Q:Q,$J449)="","",INDEX('Прайс и заказ'!Q:Q,$J449)))</f>
      </c>
    </row>
    <row r="450" spans="1:12" customHeight="1" ht="40">
      <c r="A450" s="13" t="str">
        <f>IF($J450=0,"",IFERROR(_xlfn.IMAGE(INDEX('Прайс и заказ'!$O:$O,$J450)),""))</f>
      </c>
      <c r="B450" s="61" t="str">
        <f>IF($J450=0,"",IF(INDEX('Прайс и заказ'!B:B,$J450)="","",INDEX('Прайс и заказ'!B:B,$J450)))</f>
      </c>
      <c r="C450" s="64" t="str">
        <f>IF($J450=0,"",IF(INDEX('Прайс и заказ'!C:C,$J450)="","",INDEX('Прайс и заказ'!C:C,$J450)))</f>
      </c>
      <c r="D450" s="64" t="str">
        <f>IF($J450=0,"",IF(INDEX('Прайс и заказ'!D:D,$J450)="","",INDEX('Прайс и заказ'!D:D,$J450)))</f>
      </c>
      <c r="E450" s="61" t="str">
        <f>IF($J450=0,"",IF(INDEX('Прайс и заказ'!F:F,$J450)="","",INDEX('Прайс и заказ'!F:F,$J450)))</f>
      </c>
      <c r="F450" s="62" t="str">
        <f>IF($J450=0,"",IF(INDEX('Прайс и заказ'!I:I,$J450)="","",INDEX('Прайс и заказ'!I:I,$J450)))</f>
      </c>
      <c r="G450" s="63" t="str">
        <f>IF($J450=0,"",IF(INDEX('Прайс и заказ'!K:K,$J450)="","",INDEX('Прайс и заказ'!K:K,$J450)))</f>
      </c>
      <c r="H450" s="62" t="str">
        <f>IF($J450=0,"",IF(INDEX('Прайс и заказ'!L:L,$J450)="","",INDEX('Прайс и заказ'!L:L,$J450)))</f>
      </c>
      <c r="I450" s="13" t="str">
        <f>IF($J450=0,"",IF(INDEX('Прайс и заказ'!M:M,$J450)="","",INDEX('Прайс и заказ'!M:M,$J450)))</f>
      </c>
      <c r="J450" t="str">
        <f>IFERROR(MATCH(442,'Прайс и заказ'!$N$7:$N$533,0)+6,0)</f>
      </c>
      <c r="L450" t="str">
        <f>IF($J450=0,"",IF(INDEX('Прайс и заказ'!Q:Q,$J450)="","",INDEX('Прайс и заказ'!Q:Q,$J450)))</f>
      </c>
    </row>
    <row r="451" spans="1:12" customHeight="1" ht="40">
      <c r="A451" s="13" t="str">
        <f>IF($J451=0,"",IFERROR(_xlfn.IMAGE(INDEX('Прайс и заказ'!$O:$O,$J451)),""))</f>
      </c>
      <c r="B451" s="61" t="str">
        <f>IF($J451=0,"",IF(INDEX('Прайс и заказ'!B:B,$J451)="","",INDEX('Прайс и заказ'!B:B,$J451)))</f>
      </c>
      <c r="C451" s="64" t="str">
        <f>IF($J451=0,"",IF(INDEX('Прайс и заказ'!C:C,$J451)="","",INDEX('Прайс и заказ'!C:C,$J451)))</f>
      </c>
      <c r="D451" s="64" t="str">
        <f>IF($J451=0,"",IF(INDEX('Прайс и заказ'!D:D,$J451)="","",INDEX('Прайс и заказ'!D:D,$J451)))</f>
      </c>
      <c r="E451" s="61" t="str">
        <f>IF($J451=0,"",IF(INDEX('Прайс и заказ'!F:F,$J451)="","",INDEX('Прайс и заказ'!F:F,$J451)))</f>
      </c>
      <c r="F451" s="62" t="str">
        <f>IF($J451=0,"",IF(INDEX('Прайс и заказ'!I:I,$J451)="","",INDEX('Прайс и заказ'!I:I,$J451)))</f>
      </c>
      <c r="G451" s="63" t="str">
        <f>IF($J451=0,"",IF(INDEX('Прайс и заказ'!K:K,$J451)="","",INDEX('Прайс и заказ'!K:K,$J451)))</f>
      </c>
      <c r="H451" s="62" t="str">
        <f>IF($J451=0,"",IF(INDEX('Прайс и заказ'!L:L,$J451)="","",INDEX('Прайс и заказ'!L:L,$J451)))</f>
      </c>
      <c r="I451" s="13" t="str">
        <f>IF($J451=0,"",IF(INDEX('Прайс и заказ'!M:M,$J451)="","",INDEX('Прайс и заказ'!M:M,$J451)))</f>
      </c>
      <c r="J451" t="str">
        <f>IFERROR(MATCH(443,'Прайс и заказ'!$N$7:$N$533,0)+6,0)</f>
      </c>
      <c r="L451" t="str">
        <f>IF($J451=0,"",IF(INDEX('Прайс и заказ'!Q:Q,$J451)="","",INDEX('Прайс и заказ'!Q:Q,$J451)))</f>
      </c>
    </row>
    <row r="452" spans="1:12" customHeight="1" ht="40">
      <c r="A452" s="13" t="str">
        <f>IF($J452=0,"",IFERROR(_xlfn.IMAGE(INDEX('Прайс и заказ'!$O:$O,$J452)),""))</f>
      </c>
      <c r="B452" s="61" t="str">
        <f>IF($J452=0,"",IF(INDEX('Прайс и заказ'!B:B,$J452)="","",INDEX('Прайс и заказ'!B:B,$J452)))</f>
      </c>
      <c r="C452" s="64" t="str">
        <f>IF($J452=0,"",IF(INDEX('Прайс и заказ'!C:C,$J452)="","",INDEX('Прайс и заказ'!C:C,$J452)))</f>
      </c>
      <c r="D452" s="64" t="str">
        <f>IF($J452=0,"",IF(INDEX('Прайс и заказ'!D:D,$J452)="","",INDEX('Прайс и заказ'!D:D,$J452)))</f>
      </c>
      <c r="E452" s="61" t="str">
        <f>IF($J452=0,"",IF(INDEX('Прайс и заказ'!F:F,$J452)="","",INDEX('Прайс и заказ'!F:F,$J452)))</f>
      </c>
      <c r="F452" s="62" t="str">
        <f>IF($J452=0,"",IF(INDEX('Прайс и заказ'!I:I,$J452)="","",INDEX('Прайс и заказ'!I:I,$J452)))</f>
      </c>
      <c r="G452" s="63" t="str">
        <f>IF($J452=0,"",IF(INDEX('Прайс и заказ'!K:K,$J452)="","",INDEX('Прайс и заказ'!K:K,$J452)))</f>
      </c>
      <c r="H452" s="62" t="str">
        <f>IF($J452=0,"",IF(INDEX('Прайс и заказ'!L:L,$J452)="","",INDEX('Прайс и заказ'!L:L,$J452)))</f>
      </c>
      <c r="I452" s="13" t="str">
        <f>IF($J452=0,"",IF(INDEX('Прайс и заказ'!M:M,$J452)="","",INDEX('Прайс и заказ'!M:M,$J452)))</f>
      </c>
      <c r="J452" t="str">
        <f>IFERROR(MATCH(444,'Прайс и заказ'!$N$7:$N$533,0)+6,0)</f>
      </c>
      <c r="L452" t="str">
        <f>IF($J452=0,"",IF(INDEX('Прайс и заказ'!Q:Q,$J452)="","",INDEX('Прайс и заказ'!Q:Q,$J452)))</f>
      </c>
    </row>
    <row r="453" spans="1:12" customHeight="1" ht="40">
      <c r="A453" s="13" t="str">
        <f>IF($J453=0,"",IFERROR(_xlfn.IMAGE(INDEX('Прайс и заказ'!$O:$O,$J453)),""))</f>
      </c>
      <c r="B453" s="61" t="str">
        <f>IF($J453=0,"",IF(INDEX('Прайс и заказ'!B:B,$J453)="","",INDEX('Прайс и заказ'!B:B,$J453)))</f>
      </c>
      <c r="C453" s="64" t="str">
        <f>IF($J453=0,"",IF(INDEX('Прайс и заказ'!C:C,$J453)="","",INDEX('Прайс и заказ'!C:C,$J453)))</f>
      </c>
      <c r="D453" s="64" t="str">
        <f>IF($J453=0,"",IF(INDEX('Прайс и заказ'!D:D,$J453)="","",INDEX('Прайс и заказ'!D:D,$J453)))</f>
      </c>
      <c r="E453" s="61" t="str">
        <f>IF($J453=0,"",IF(INDEX('Прайс и заказ'!F:F,$J453)="","",INDEX('Прайс и заказ'!F:F,$J453)))</f>
      </c>
      <c r="F453" s="62" t="str">
        <f>IF($J453=0,"",IF(INDEX('Прайс и заказ'!I:I,$J453)="","",INDEX('Прайс и заказ'!I:I,$J453)))</f>
      </c>
      <c r="G453" s="63" t="str">
        <f>IF($J453=0,"",IF(INDEX('Прайс и заказ'!K:K,$J453)="","",INDEX('Прайс и заказ'!K:K,$J453)))</f>
      </c>
      <c r="H453" s="62" t="str">
        <f>IF($J453=0,"",IF(INDEX('Прайс и заказ'!L:L,$J453)="","",INDEX('Прайс и заказ'!L:L,$J453)))</f>
      </c>
      <c r="I453" s="13" t="str">
        <f>IF($J453=0,"",IF(INDEX('Прайс и заказ'!M:M,$J453)="","",INDEX('Прайс и заказ'!M:M,$J453)))</f>
      </c>
      <c r="J453" t="str">
        <f>IFERROR(MATCH(445,'Прайс и заказ'!$N$7:$N$533,0)+6,0)</f>
      </c>
      <c r="L453" t="str">
        <f>IF($J453=0,"",IF(INDEX('Прайс и заказ'!Q:Q,$J453)="","",INDEX('Прайс и заказ'!Q:Q,$J453)))</f>
      </c>
    </row>
    <row r="454" spans="1:12" customHeight="1" ht="40">
      <c r="A454" s="13" t="str">
        <f>IF($J454=0,"",IFERROR(_xlfn.IMAGE(INDEX('Прайс и заказ'!$O:$O,$J454)),""))</f>
      </c>
      <c r="B454" s="61" t="str">
        <f>IF($J454=0,"",IF(INDEX('Прайс и заказ'!B:B,$J454)="","",INDEX('Прайс и заказ'!B:B,$J454)))</f>
      </c>
      <c r="C454" s="64" t="str">
        <f>IF($J454=0,"",IF(INDEX('Прайс и заказ'!C:C,$J454)="","",INDEX('Прайс и заказ'!C:C,$J454)))</f>
      </c>
      <c r="D454" s="64" t="str">
        <f>IF($J454=0,"",IF(INDEX('Прайс и заказ'!D:D,$J454)="","",INDEX('Прайс и заказ'!D:D,$J454)))</f>
      </c>
      <c r="E454" s="61" t="str">
        <f>IF($J454=0,"",IF(INDEX('Прайс и заказ'!F:F,$J454)="","",INDEX('Прайс и заказ'!F:F,$J454)))</f>
      </c>
      <c r="F454" s="62" t="str">
        <f>IF($J454=0,"",IF(INDEX('Прайс и заказ'!I:I,$J454)="","",INDEX('Прайс и заказ'!I:I,$J454)))</f>
      </c>
      <c r="G454" s="63" t="str">
        <f>IF($J454=0,"",IF(INDEX('Прайс и заказ'!K:K,$J454)="","",INDEX('Прайс и заказ'!K:K,$J454)))</f>
      </c>
      <c r="H454" s="62" t="str">
        <f>IF($J454=0,"",IF(INDEX('Прайс и заказ'!L:L,$J454)="","",INDEX('Прайс и заказ'!L:L,$J454)))</f>
      </c>
      <c r="I454" s="13" t="str">
        <f>IF($J454=0,"",IF(INDEX('Прайс и заказ'!M:M,$J454)="","",INDEX('Прайс и заказ'!M:M,$J454)))</f>
      </c>
      <c r="J454" t="str">
        <f>IFERROR(MATCH(446,'Прайс и заказ'!$N$7:$N$533,0)+6,0)</f>
      </c>
      <c r="L454" t="str">
        <f>IF($J454=0,"",IF(INDEX('Прайс и заказ'!Q:Q,$J454)="","",INDEX('Прайс и заказ'!Q:Q,$J454)))</f>
      </c>
    </row>
    <row r="455" spans="1:12" customHeight="1" ht="40">
      <c r="A455" s="13" t="str">
        <f>IF($J455=0,"",IFERROR(_xlfn.IMAGE(INDEX('Прайс и заказ'!$O:$O,$J455)),""))</f>
      </c>
      <c r="B455" s="61" t="str">
        <f>IF($J455=0,"",IF(INDEX('Прайс и заказ'!B:B,$J455)="","",INDEX('Прайс и заказ'!B:B,$J455)))</f>
      </c>
      <c r="C455" s="64" t="str">
        <f>IF($J455=0,"",IF(INDEX('Прайс и заказ'!C:C,$J455)="","",INDEX('Прайс и заказ'!C:C,$J455)))</f>
      </c>
      <c r="D455" s="64" t="str">
        <f>IF($J455=0,"",IF(INDEX('Прайс и заказ'!D:D,$J455)="","",INDEX('Прайс и заказ'!D:D,$J455)))</f>
      </c>
      <c r="E455" s="61" t="str">
        <f>IF($J455=0,"",IF(INDEX('Прайс и заказ'!F:F,$J455)="","",INDEX('Прайс и заказ'!F:F,$J455)))</f>
      </c>
      <c r="F455" s="62" t="str">
        <f>IF($J455=0,"",IF(INDEX('Прайс и заказ'!I:I,$J455)="","",INDEX('Прайс и заказ'!I:I,$J455)))</f>
      </c>
      <c r="G455" s="63" t="str">
        <f>IF($J455=0,"",IF(INDEX('Прайс и заказ'!K:K,$J455)="","",INDEX('Прайс и заказ'!K:K,$J455)))</f>
      </c>
      <c r="H455" s="62" t="str">
        <f>IF($J455=0,"",IF(INDEX('Прайс и заказ'!L:L,$J455)="","",INDEX('Прайс и заказ'!L:L,$J455)))</f>
      </c>
      <c r="I455" s="13" t="str">
        <f>IF($J455=0,"",IF(INDEX('Прайс и заказ'!M:M,$J455)="","",INDEX('Прайс и заказ'!M:M,$J455)))</f>
      </c>
      <c r="J455" t="str">
        <f>IFERROR(MATCH(447,'Прайс и заказ'!$N$7:$N$533,0)+6,0)</f>
      </c>
      <c r="L455" t="str">
        <f>IF($J455=0,"",IF(INDEX('Прайс и заказ'!Q:Q,$J455)="","",INDEX('Прайс и заказ'!Q:Q,$J455)))</f>
      </c>
    </row>
    <row r="456" spans="1:12" customHeight="1" ht="40">
      <c r="A456" s="13" t="str">
        <f>IF($J456=0,"",IFERROR(_xlfn.IMAGE(INDEX('Прайс и заказ'!$O:$O,$J456)),""))</f>
      </c>
      <c r="B456" s="61" t="str">
        <f>IF($J456=0,"",IF(INDEX('Прайс и заказ'!B:B,$J456)="","",INDEX('Прайс и заказ'!B:B,$J456)))</f>
      </c>
      <c r="C456" s="64" t="str">
        <f>IF($J456=0,"",IF(INDEX('Прайс и заказ'!C:C,$J456)="","",INDEX('Прайс и заказ'!C:C,$J456)))</f>
      </c>
      <c r="D456" s="64" t="str">
        <f>IF($J456=0,"",IF(INDEX('Прайс и заказ'!D:D,$J456)="","",INDEX('Прайс и заказ'!D:D,$J456)))</f>
      </c>
      <c r="E456" s="61" t="str">
        <f>IF($J456=0,"",IF(INDEX('Прайс и заказ'!F:F,$J456)="","",INDEX('Прайс и заказ'!F:F,$J456)))</f>
      </c>
      <c r="F456" s="62" t="str">
        <f>IF($J456=0,"",IF(INDEX('Прайс и заказ'!I:I,$J456)="","",INDEX('Прайс и заказ'!I:I,$J456)))</f>
      </c>
      <c r="G456" s="63" t="str">
        <f>IF($J456=0,"",IF(INDEX('Прайс и заказ'!K:K,$J456)="","",INDEX('Прайс и заказ'!K:K,$J456)))</f>
      </c>
      <c r="H456" s="62" t="str">
        <f>IF($J456=0,"",IF(INDEX('Прайс и заказ'!L:L,$J456)="","",INDEX('Прайс и заказ'!L:L,$J456)))</f>
      </c>
      <c r="I456" s="13" t="str">
        <f>IF($J456=0,"",IF(INDEX('Прайс и заказ'!M:M,$J456)="","",INDEX('Прайс и заказ'!M:M,$J456)))</f>
      </c>
      <c r="J456" t="str">
        <f>IFERROR(MATCH(448,'Прайс и заказ'!$N$7:$N$533,0)+6,0)</f>
      </c>
      <c r="L456" t="str">
        <f>IF($J456=0,"",IF(INDEX('Прайс и заказ'!Q:Q,$J456)="","",INDEX('Прайс и заказ'!Q:Q,$J456)))</f>
      </c>
    </row>
    <row r="457" spans="1:12" customHeight="1" ht="40">
      <c r="A457" s="13" t="str">
        <f>IF($J457=0,"",IFERROR(_xlfn.IMAGE(INDEX('Прайс и заказ'!$O:$O,$J457)),""))</f>
      </c>
      <c r="B457" s="61" t="str">
        <f>IF($J457=0,"",IF(INDEX('Прайс и заказ'!B:B,$J457)="","",INDEX('Прайс и заказ'!B:B,$J457)))</f>
      </c>
      <c r="C457" s="64" t="str">
        <f>IF($J457=0,"",IF(INDEX('Прайс и заказ'!C:C,$J457)="","",INDEX('Прайс и заказ'!C:C,$J457)))</f>
      </c>
      <c r="D457" s="64" t="str">
        <f>IF($J457=0,"",IF(INDEX('Прайс и заказ'!D:D,$J457)="","",INDEX('Прайс и заказ'!D:D,$J457)))</f>
      </c>
      <c r="E457" s="61" t="str">
        <f>IF($J457=0,"",IF(INDEX('Прайс и заказ'!F:F,$J457)="","",INDEX('Прайс и заказ'!F:F,$J457)))</f>
      </c>
      <c r="F457" s="62" t="str">
        <f>IF($J457=0,"",IF(INDEX('Прайс и заказ'!I:I,$J457)="","",INDEX('Прайс и заказ'!I:I,$J457)))</f>
      </c>
      <c r="G457" s="63" t="str">
        <f>IF($J457=0,"",IF(INDEX('Прайс и заказ'!K:K,$J457)="","",INDEX('Прайс и заказ'!K:K,$J457)))</f>
      </c>
      <c r="H457" s="62" t="str">
        <f>IF($J457=0,"",IF(INDEX('Прайс и заказ'!L:L,$J457)="","",INDEX('Прайс и заказ'!L:L,$J457)))</f>
      </c>
      <c r="I457" s="13" t="str">
        <f>IF($J457=0,"",IF(INDEX('Прайс и заказ'!M:M,$J457)="","",INDEX('Прайс и заказ'!M:M,$J457)))</f>
      </c>
      <c r="J457" t="str">
        <f>IFERROR(MATCH(449,'Прайс и заказ'!$N$7:$N$533,0)+6,0)</f>
      </c>
      <c r="L457" t="str">
        <f>IF($J457=0,"",IF(INDEX('Прайс и заказ'!Q:Q,$J457)="","",INDEX('Прайс и заказ'!Q:Q,$J457)))</f>
      </c>
    </row>
    <row r="458" spans="1:12" customHeight="1" ht="40">
      <c r="A458" s="13" t="str">
        <f>IF($J458=0,"",IFERROR(_xlfn.IMAGE(INDEX('Прайс и заказ'!$O:$O,$J458)),""))</f>
      </c>
      <c r="B458" s="61" t="str">
        <f>IF($J458=0,"",IF(INDEX('Прайс и заказ'!B:B,$J458)="","",INDEX('Прайс и заказ'!B:B,$J458)))</f>
      </c>
      <c r="C458" s="64" t="str">
        <f>IF($J458=0,"",IF(INDEX('Прайс и заказ'!C:C,$J458)="","",INDEX('Прайс и заказ'!C:C,$J458)))</f>
      </c>
      <c r="D458" s="64" t="str">
        <f>IF($J458=0,"",IF(INDEX('Прайс и заказ'!D:D,$J458)="","",INDEX('Прайс и заказ'!D:D,$J458)))</f>
      </c>
      <c r="E458" s="61" t="str">
        <f>IF($J458=0,"",IF(INDEX('Прайс и заказ'!F:F,$J458)="","",INDEX('Прайс и заказ'!F:F,$J458)))</f>
      </c>
      <c r="F458" s="62" t="str">
        <f>IF($J458=0,"",IF(INDEX('Прайс и заказ'!I:I,$J458)="","",INDEX('Прайс и заказ'!I:I,$J458)))</f>
      </c>
      <c r="G458" s="63" t="str">
        <f>IF($J458=0,"",IF(INDEX('Прайс и заказ'!K:K,$J458)="","",INDEX('Прайс и заказ'!K:K,$J458)))</f>
      </c>
      <c r="H458" s="62" t="str">
        <f>IF($J458=0,"",IF(INDEX('Прайс и заказ'!L:L,$J458)="","",INDEX('Прайс и заказ'!L:L,$J458)))</f>
      </c>
      <c r="I458" s="13" t="str">
        <f>IF($J458=0,"",IF(INDEX('Прайс и заказ'!M:M,$J458)="","",INDEX('Прайс и заказ'!M:M,$J458)))</f>
      </c>
      <c r="J458" t="str">
        <f>IFERROR(MATCH(450,'Прайс и заказ'!$N$7:$N$533,0)+6,0)</f>
      </c>
      <c r="L458" t="str">
        <f>IF($J458=0,"",IF(INDEX('Прайс и заказ'!Q:Q,$J458)="","",INDEX('Прайс и заказ'!Q:Q,$J458)))</f>
      </c>
    </row>
    <row r="459" spans="1:12" customHeight="1" ht="40">
      <c r="A459" s="13" t="str">
        <f>IF($J459=0,"",IFERROR(_xlfn.IMAGE(INDEX('Прайс и заказ'!$O:$O,$J459)),""))</f>
      </c>
      <c r="B459" s="61" t="str">
        <f>IF($J459=0,"",IF(INDEX('Прайс и заказ'!B:B,$J459)="","",INDEX('Прайс и заказ'!B:B,$J459)))</f>
      </c>
      <c r="C459" s="64" t="str">
        <f>IF($J459=0,"",IF(INDEX('Прайс и заказ'!C:C,$J459)="","",INDEX('Прайс и заказ'!C:C,$J459)))</f>
      </c>
      <c r="D459" s="64" t="str">
        <f>IF($J459=0,"",IF(INDEX('Прайс и заказ'!D:D,$J459)="","",INDEX('Прайс и заказ'!D:D,$J459)))</f>
      </c>
      <c r="E459" s="61" t="str">
        <f>IF($J459=0,"",IF(INDEX('Прайс и заказ'!F:F,$J459)="","",INDEX('Прайс и заказ'!F:F,$J459)))</f>
      </c>
      <c r="F459" s="62" t="str">
        <f>IF($J459=0,"",IF(INDEX('Прайс и заказ'!I:I,$J459)="","",INDEX('Прайс и заказ'!I:I,$J459)))</f>
      </c>
      <c r="G459" s="63" t="str">
        <f>IF($J459=0,"",IF(INDEX('Прайс и заказ'!K:K,$J459)="","",INDEX('Прайс и заказ'!K:K,$J459)))</f>
      </c>
      <c r="H459" s="62" t="str">
        <f>IF($J459=0,"",IF(INDEX('Прайс и заказ'!L:L,$J459)="","",INDEX('Прайс и заказ'!L:L,$J459)))</f>
      </c>
      <c r="I459" s="13" t="str">
        <f>IF($J459=0,"",IF(INDEX('Прайс и заказ'!M:M,$J459)="","",INDEX('Прайс и заказ'!M:M,$J459)))</f>
      </c>
      <c r="J459" t="str">
        <f>IFERROR(MATCH(451,'Прайс и заказ'!$N$7:$N$533,0)+6,0)</f>
      </c>
      <c r="L459" t="str">
        <f>IF($J459=0,"",IF(INDEX('Прайс и заказ'!Q:Q,$J459)="","",INDEX('Прайс и заказ'!Q:Q,$J459)))</f>
      </c>
    </row>
    <row r="460" spans="1:12" customHeight="1" ht="40">
      <c r="A460" s="13" t="str">
        <f>IF($J460=0,"",IFERROR(_xlfn.IMAGE(INDEX('Прайс и заказ'!$O:$O,$J460)),""))</f>
      </c>
      <c r="B460" s="61" t="str">
        <f>IF($J460=0,"",IF(INDEX('Прайс и заказ'!B:B,$J460)="","",INDEX('Прайс и заказ'!B:B,$J460)))</f>
      </c>
      <c r="C460" s="64" t="str">
        <f>IF($J460=0,"",IF(INDEX('Прайс и заказ'!C:C,$J460)="","",INDEX('Прайс и заказ'!C:C,$J460)))</f>
      </c>
      <c r="D460" s="64" t="str">
        <f>IF($J460=0,"",IF(INDEX('Прайс и заказ'!D:D,$J460)="","",INDEX('Прайс и заказ'!D:D,$J460)))</f>
      </c>
      <c r="E460" s="61" t="str">
        <f>IF($J460=0,"",IF(INDEX('Прайс и заказ'!F:F,$J460)="","",INDEX('Прайс и заказ'!F:F,$J460)))</f>
      </c>
      <c r="F460" s="62" t="str">
        <f>IF($J460=0,"",IF(INDEX('Прайс и заказ'!I:I,$J460)="","",INDEX('Прайс и заказ'!I:I,$J460)))</f>
      </c>
      <c r="G460" s="63" t="str">
        <f>IF($J460=0,"",IF(INDEX('Прайс и заказ'!K:K,$J460)="","",INDEX('Прайс и заказ'!K:K,$J460)))</f>
      </c>
      <c r="H460" s="62" t="str">
        <f>IF($J460=0,"",IF(INDEX('Прайс и заказ'!L:L,$J460)="","",INDEX('Прайс и заказ'!L:L,$J460)))</f>
      </c>
      <c r="I460" s="13" t="str">
        <f>IF($J460=0,"",IF(INDEX('Прайс и заказ'!M:M,$J460)="","",INDEX('Прайс и заказ'!M:M,$J460)))</f>
      </c>
      <c r="J460" t="str">
        <f>IFERROR(MATCH(452,'Прайс и заказ'!$N$7:$N$533,0)+6,0)</f>
      </c>
      <c r="L460" t="str">
        <f>IF($J460=0,"",IF(INDEX('Прайс и заказ'!Q:Q,$J460)="","",INDEX('Прайс и заказ'!Q:Q,$J460)))</f>
      </c>
    </row>
    <row r="461" spans="1:12" customHeight="1" ht="40">
      <c r="A461" s="13" t="str">
        <f>IF($J461=0,"",IFERROR(_xlfn.IMAGE(INDEX('Прайс и заказ'!$O:$O,$J461)),""))</f>
      </c>
      <c r="B461" s="61" t="str">
        <f>IF($J461=0,"",IF(INDEX('Прайс и заказ'!B:B,$J461)="","",INDEX('Прайс и заказ'!B:B,$J461)))</f>
      </c>
      <c r="C461" s="64" t="str">
        <f>IF($J461=0,"",IF(INDEX('Прайс и заказ'!C:C,$J461)="","",INDEX('Прайс и заказ'!C:C,$J461)))</f>
      </c>
      <c r="D461" s="64" t="str">
        <f>IF($J461=0,"",IF(INDEX('Прайс и заказ'!D:D,$J461)="","",INDEX('Прайс и заказ'!D:D,$J461)))</f>
      </c>
      <c r="E461" s="61" t="str">
        <f>IF($J461=0,"",IF(INDEX('Прайс и заказ'!F:F,$J461)="","",INDEX('Прайс и заказ'!F:F,$J461)))</f>
      </c>
      <c r="F461" s="62" t="str">
        <f>IF($J461=0,"",IF(INDEX('Прайс и заказ'!I:I,$J461)="","",INDEX('Прайс и заказ'!I:I,$J461)))</f>
      </c>
      <c r="G461" s="63" t="str">
        <f>IF($J461=0,"",IF(INDEX('Прайс и заказ'!K:K,$J461)="","",INDEX('Прайс и заказ'!K:K,$J461)))</f>
      </c>
      <c r="H461" s="62" t="str">
        <f>IF($J461=0,"",IF(INDEX('Прайс и заказ'!L:L,$J461)="","",INDEX('Прайс и заказ'!L:L,$J461)))</f>
      </c>
      <c r="I461" s="13" t="str">
        <f>IF($J461=0,"",IF(INDEX('Прайс и заказ'!M:M,$J461)="","",INDEX('Прайс и заказ'!M:M,$J461)))</f>
      </c>
      <c r="J461" t="str">
        <f>IFERROR(MATCH(453,'Прайс и заказ'!$N$7:$N$533,0)+6,0)</f>
      </c>
      <c r="L461" t="str">
        <f>IF($J461=0,"",IF(INDEX('Прайс и заказ'!Q:Q,$J461)="","",INDEX('Прайс и заказ'!Q:Q,$J461)))</f>
      </c>
    </row>
    <row r="462" spans="1:12" customHeight="1" ht="40">
      <c r="A462" s="13" t="str">
        <f>IF($J462=0,"",IFERROR(_xlfn.IMAGE(INDEX('Прайс и заказ'!$O:$O,$J462)),""))</f>
      </c>
      <c r="B462" s="61" t="str">
        <f>IF($J462=0,"",IF(INDEX('Прайс и заказ'!B:B,$J462)="","",INDEX('Прайс и заказ'!B:B,$J462)))</f>
      </c>
      <c r="C462" s="64" t="str">
        <f>IF($J462=0,"",IF(INDEX('Прайс и заказ'!C:C,$J462)="","",INDEX('Прайс и заказ'!C:C,$J462)))</f>
      </c>
      <c r="D462" s="64" t="str">
        <f>IF($J462=0,"",IF(INDEX('Прайс и заказ'!D:D,$J462)="","",INDEX('Прайс и заказ'!D:D,$J462)))</f>
      </c>
      <c r="E462" s="61" t="str">
        <f>IF($J462=0,"",IF(INDEX('Прайс и заказ'!F:F,$J462)="","",INDEX('Прайс и заказ'!F:F,$J462)))</f>
      </c>
      <c r="F462" s="62" t="str">
        <f>IF($J462=0,"",IF(INDEX('Прайс и заказ'!I:I,$J462)="","",INDEX('Прайс и заказ'!I:I,$J462)))</f>
      </c>
      <c r="G462" s="63" t="str">
        <f>IF($J462=0,"",IF(INDEX('Прайс и заказ'!K:K,$J462)="","",INDEX('Прайс и заказ'!K:K,$J462)))</f>
      </c>
      <c r="H462" s="62" t="str">
        <f>IF($J462=0,"",IF(INDEX('Прайс и заказ'!L:L,$J462)="","",INDEX('Прайс и заказ'!L:L,$J462)))</f>
      </c>
      <c r="I462" s="13" t="str">
        <f>IF($J462=0,"",IF(INDEX('Прайс и заказ'!M:M,$J462)="","",INDEX('Прайс и заказ'!M:M,$J462)))</f>
      </c>
      <c r="J462" t="str">
        <f>IFERROR(MATCH(454,'Прайс и заказ'!$N$7:$N$533,0)+6,0)</f>
      </c>
      <c r="L462" t="str">
        <f>IF($J462=0,"",IF(INDEX('Прайс и заказ'!Q:Q,$J462)="","",INDEX('Прайс и заказ'!Q:Q,$J462)))</f>
      </c>
    </row>
    <row r="463" spans="1:12" customHeight="1" ht="40">
      <c r="A463" s="13" t="str">
        <f>IF($J463=0,"",IFERROR(_xlfn.IMAGE(INDEX('Прайс и заказ'!$O:$O,$J463)),""))</f>
      </c>
      <c r="B463" s="61" t="str">
        <f>IF($J463=0,"",IF(INDEX('Прайс и заказ'!B:B,$J463)="","",INDEX('Прайс и заказ'!B:B,$J463)))</f>
      </c>
      <c r="C463" s="64" t="str">
        <f>IF($J463=0,"",IF(INDEX('Прайс и заказ'!C:C,$J463)="","",INDEX('Прайс и заказ'!C:C,$J463)))</f>
      </c>
      <c r="D463" s="64" t="str">
        <f>IF($J463=0,"",IF(INDEX('Прайс и заказ'!D:D,$J463)="","",INDEX('Прайс и заказ'!D:D,$J463)))</f>
      </c>
      <c r="E463" s="61" t="str">
        <f>IF($J463=0,"",IF(INDEX('Прайс и заказ'!F:F,$J463)="","",INDEX('Прайс и заказ'!F:F,$J463)))</f>
      </c>
      <c r="F463" s="62" t="str">
        <f>IF($J463=0,"",IF(INDEX('Прайс и заказ'!I:I,$J463)="","",INDEX('Прайс и заказ'!I:I,$J463)))</f>
      </c>
      <c r="G463" s="63" t="str">
        <f>IF($J463=0,"",IF(INDEX('Прайс и заказ'!K:K,$J463)="","",INDEX('Прайс и заказ'!K:K,$J463)))</f>
      </c>
      <c r="H463" s="62" t="str">
        <f>IF($J463=0,"",IF(INDEX('Прайс и заказ'!L:L,$J463)="","",INDEX('Прайс и заказ'!L:L,$J463)))</f>
      </c>
      <c r="I463" s="13" t="str">
        <f>IF($J463=0,"",IF(INDEX('Прайс и заказ'!M:M,$J463)="","",INDEX('Прайс и заказ'!M:M,$J463)))</f>
      </c>
      <c r="J463" t="str">
        <f>IFERROR(MATCH(455,'Прайс и заказ'!$N$7:$N$533,0)+6,0)</f>
      </c>
      <c r="L463" t="str">
        <f>IF($J463=0,"",IF(INDEX('Прайс и заказ'!Q:Q,$J463)="","",INDEX('Прайс и заказ'!Q:Q,$J463)))</f>
      </c>
    </row>
    <row r="464" spans="1:12" customHeight="1" ht="40">
      <c r="A464" s="13" t="str">
        <f>IF($J464=0,"",IFERROR(_xlfn.IMAGE(INDEX('Прайс и заказ'!$O:$O,$J464)),""))</f>
      </c>
      <c r="B464" s="61" t="str">
        <f>IF($J464=0,"",IF(INDEX('Прайс и заказ'!B:B,$J464)="","",INDEX('Прайс и заказ'!B:B,$J464)))</f>
      </c>
      <c r="C464" s="64" t="str">
        <f>IF($J464=0,"",IF(INDEX('Прайс и заказ'!C:C,$J464)="","",INDEX('Прайс и заказ'!C:C,$J464)))</f>
      </c>
      <c r="D464" s="64" t="str">
        <f>IF($J464=0,"",IF(INDEX('Прайс и заказ'!D:D,$J464)="","",INDEX('Прайс и заказ'!D:D,$J464)))</f>
      </c>
      <c r="E464" s="61" t="str">
        <f>IF($J464=0,"",IF(INDEX('Прайс и заказ'!F:F,$J464)="","",INDEX('Прайс и заказ'!F:F,$J464)))</f>
      </c>
      <c r="F464" s="62" t="str">
        <f>IF($J464=0,"",IF(INDEX('Прайс и заказ'!I:I,$J464)="","",INDEX('Прайс и заказ'!I:I,$J464)))</f>
      </c>
      <c r="G464" s="63" t="str">
        <f>IF($J464=0,"",IF(INDEX('Прайс и заказ'!K:K,$J464)="","",INDEX('Прайс и заказ'!K:K,$J464)))</f>
      </c>
      <c r="H464" s="62" t="str">
        <f>IF($J464=0,"",IF(INDEX('Прайс и заказ'!L:L,$J464)="","",INDEX('Прайс и заказ'!L:L,$J464)))</f>
      </c>
      <c r="I464" s="13" t="str">
        <f>IF($J464=0,"",IF(INDEX('Прайс и заказ'!M:M,$J464)="","",INDEX('Прайс и заказ'!M:M,$J464)))</f>
      </c>
      <c r="J464" t="str">
        <f>IFERROR(MATCH(456,'Прайс и заказ'!$N$7:$N$533,0)+6,0)</f>
      </c>
      <c r="L464" t="str">
        <f>IF($J464=0,"",IF(INDEX('Прайс и заказ'!Q:Q,$J464)="","",INDEX('Прайс и заказ'!Q:Q,$J464)))</f>
      </c>
    </row>
    <row r="465" spans="1:12" customHeight="1" ht="40">
      <c r="A465" s="13" t="str">
        <f>IF($J465=0,"",IFERROR(_xlfn.IMAGE(INDEX('Прайс и заказ'!$O:$O,$J465)),""))</f>
      </c>
      <c r="B465" s="61" t="str">
        <f>IF($J465=0,"",IF(INDEX('Прайс и заказ'!B:B,$J465)="","",INDEX('Прайс и заказ'!B:B,$J465)))</f>
      </c>
      <c r="C465" s="64" t="str">
        <f>IF($J465=0,"",IF(INDEX('Прайс и заказ'!C:C,$J465)="","",INDEX('Прайс и заказ'!C:C,$J465)))</f>
      </c>
      <c r="D465" s="64" t="str">
        <f>IF($J465=0,"",IF(INDEX('Прайс и заказ'!D:D,$J465)="","",INDEX('Прайс и заказ'!D:D,$J465)))</f>
      </c>
      <c r="E465" s="61" t="str">
        <f>IF($J465=0,"",IF(INDEX('Прайс и заказ'!F:F,$J465)="","",INDEX('Прайс и заказ'!F:F,$J465)))</f>
      </c>
      <c r="F465" s="62" t="str">
        <f>IF($J465=0,"",IF(INDEX('Прайс и заказ'!I:I,$J465)="","",INDEX('Прайс и заказ'!I:I,$J465)))</f>
      </c>
      <c r="G465" s="63" t="str">
        <f>IF($J465=0,"",IF(INDEX('Прайс и заказ'!K:K,$J465)="","",INDEX('Прайс и заказ'!K:K,$J465)))</f>
      </c>
      <c r="H465" s="62" t="str">
        <f>IF($J465=0,"",IF(INDEX('Прайс и заказ'!L:L,$J465)="","",INDEX('Прайс и заказ'!L:L,$J465)))</f>
      </c>
      <c r="I465" s="13" t="str">
        <f>IF($J465=0,"",IF(INDEX('Прайс и заказ'!M:M,$J465)="","",INDEX('Прайс и заказ'!M:M,$J465)))</f>
      </c>
      <c r="J465" t="str">
        <f>IFERROR(MATCH(457,'Прайс и заказ'!$N$7:$N$533,0)+6,0)</f>
      </c>
      <c r="L465" t="str">
        <f>IF($J465=0,"",IF(INDEX('Прайс и заказ'!Q:Q,$J465)="","",INDEX('Прайс и заказ'!Q:Q,$J465)))</f>
      </c>
    </row>
    <row r="466" spans="1:12" customHeight="1" ht="40">
      <c r="A466" s="13" t="str">
        <f>IF($J466=0,"",IFERROR(_xlfn.IMAGE(INDEX('Прайс и заказ'!$O:$O,$J466)),""))</f>
      </c>
      <c r="B466" s="61" t="str">
        <f>IF($J466=0,"",IF(INDEX('Прайс и заказ'!B:B,$J466)="","",INDEX('Прайс и заказ'!B:B,$J466)))</f>
      </c>
      <c r="C466" s="64" t="str">
        <f>IF($J466=0,"",IF(INDEX('Прайс и заказ'!C:C,$J466)="","",INDEX('Прайс и заказ'!C:C,$J466)))</f>
      </c>
      <c r="D466" s="64" t="str">
        <f>IF($J466=0,"",IF(INDEX('Прайс и заказ'!D:D,$J466)="","",INDEX('Прайс и заказ'!D:D,$J466)))</f>
      </c>
      <c r="E466" s="61" t="str">
        <f>IF($J466=0,"",IF(INDEX('Прайс и заказ'!F:F,$J466)="","",INDEX('Прайс и заказ'!F:F,$J466)))</f>
      </c>
      <c r="F466" s="62" t="str">
        <f>IF($J466=0,"",IF(INDEX('Прайс и заказ'!I:I,$J466)="","",INDEX('Прайс и заказ'!I:I,$J466)))</f>
      </c>
      <c r="G466" s="63" t="str">
        <f>IF($J466=0,"",IF(INDEX('Прайс и заказ'!K:K,$J466)="","",INDEX('Прайс и заказ'!K:K,$J466)))</f>
      </c>
      <c r="H466" s="62" t="str">
        <f>IF($J466=0,"",IF(INDEX('Прайс и заказ'!L:L,$J466)="","",INDEX('Прайс и заказ'!L:L,$J466)))</f>
      </c>
      <c r="I466" s="13" t="str">
        <f>IF($J466=0,"",IF(INDEX('Прайс и заказ'!M:M,$J466)="","",INDEX('Прайс и заказ'!M:M,$J466)))</f>
      </c>
      <c r="J466" t="str">
        <f>IFERROR(MATCH(458,'Прайс и заказ'!$N$7:$N$533,0)+6,0)</f>
      </c>
      <c r="L466" t="str">
        <f>IF($J466=0,"",IF(INDEX('Прайс и заказ'!Q:Q,$J466)="","",INDEX('Прайс и заказ'!Q:Q,$J466)))</f>
      </c>
    </row>
    <row r="467" spans="1:12" customHeight="1" ht="40">
      <c r="A467" s="13" t="str">
        <f>IF($J467=0,"",IFERROR(_xlfn.IMAGE(INDEX('Прайс и заказ'!$O:$O,$J467)),""))</f>
      </c>
      <c r="B467" s="61" t="str">
        <f>IF($J467=0,"",IF(INDEX('Прайс и заказ'!B:B,$J467)="","",INDEX('Прайс и заказ'!B:B,$J467)))</f>
      </c>
      <c r="C467" s="64" t="str">
        <f>IF($J467=0,"",IF(INDEX('Прайс и заказ'!C:C,$J467)="","",INDEX('Прайс и заказ'!C:C,$J467)))</f>
      </c>
      <c r="D467" s="64" t="str">
        <f>IF($J467=0,"",IF(INDEX('Прайс и заказ'!D:D,$J467)="","",INDEX('Прайс и заказ'!D:D,$J467)))</f>
      </c>
      <c r="E467" s="61" t="str">
        <f>IF($J467=0,"",IF(INDEX('Прайс и заказ'!F:F,$J467)="","",INDEX('Прайс и заказ'!F:F,$J467)))</f>
      </c>
      <c r="F467" s="62" t="str">
        <f>IF($J467=0,"",IF(INDEX('Прайс и заказ'!I:I,$J467)="","",INDEX('Прайс и заказ'!I:I,$J467)))</f>
      </c>
      <c r="G467" s="63" t="str">
        <f>IF($J467=0,"",IF(INDEX('Прайс и заказ'!K:K,$J467)="","",INDEX('Прайс и заказ'!K:K,$J467)))</f>
      </c>
      <c r="H467" s="62" t="str">
        <f>IF($J467=0,"",IF(INDEX('Прайс и заказ'!L:L,$J467)="","",INDEX('Прайс и заказ'!L:L,$J467)))</f>
      </c>
      <c r="I467" s="13" t="str">
        <f>IF($J467=0,"",IF(INDEX('Прайс и заказ'!M:M,$J467)="","",INDEX('Прайс и заказ'!M:M,$J467)))</f>
      </c>
      <c r="J467" t="str">
        <f>IFERROR(MATCH(459,'Прайс и заказ'!$N$7:$N$533,0)+6,0)</f>
      </c>
      <c r="L467" t="str">
        <f>IF($J467=0,"",IF(INDEX('Прайс и заказ'!Q:Q,$J467)="","",INDEX('Прайс и заказ'!Q:Q,$J467)))</f>
      </c>
    </row>
    <row r="468" spans="1:12" customHeight="1" ht="40">
      <c r="A468" s="13" t="str">
        <f>IF($J468=0,"",IFERROR(_xlfn.IMAGE(INDEX('Прайс и заказ'!$O:$O,$J468)),""))</f>
      </c>
      <c r="B468" s="61" t="str">
        <f>IF($J468=0,"",IF(INDEX('Прайс и заказ'!B:B,$J468)="","",INDEX('Прайс и заказ'!B:B,$J468)))</f>
      </c>
      <c r="C468" s="64" t="str">
        <f>IF($J468=0,"",IF(INDEX('Прайс и заказ'!C:C,$J468)="","",INDEX('Прайс и заказ'!C:C,$J468)))</f>
      </c>
      <c r="D468" s="64" t="str">
        <f>IF($J468=0,"",IF(INDEX('Прайс и заказ'!D:D,$J468)="","",INDEX('Прайс и заказ'!D:D,$J468)))</f>
      </c>
      <c r="E468" s="61" t="str">
        <f>IF($J468=0,"",IF(INDEX('Прайс и заказ'!F:F,$J468)="","",INDEX('Прайс и заказ'!F:F,$J468)))</f>
      </c>
      <c r="F468" s="62" t="str">
        <f>IF($J468=0,"",IF(INDEX('Прайс и заказ'!I:I,$J468)="","",INDEX('Прайс и заказ'!I:I,$J468)))</f>
      </c>
      <c r="G468" s="63" t="str">
        <f>IF($J468=0,"",IF(INDEX('Прайс и заказ'!K:K,$J468)="","",INDEX('Прайс и заказ'!K:K,$J468)))</f>
      </c>
      <c r="H468" s="62" t="str">
        <f>IF($J468=0,"",IF(INDEX('Прайс и заказ'!L:L,$J468)="","",INDEX('Прайс и заказ'!L:L,$J468)))</f>
      </c>
      <c r="I468" s="13" t="str">
        <f>IF($J468=0,"",IF(INDEX('Прайс и заказ'!M:M,$J468)="","",INDEX('Прайс и заказ'!M:M,$J468)))</f>
      </c>
      <c r="J468" t="str">
        <f>IFERROR(MATCH(460,'Прайс и заказ'!$N$7:$N$533,0)+6,0)</f>
      </c>
      <c r="L468" t="str">
        <f>IF($J468=0,"",IF(INDEX('Прайс и заказ'!Q:Q,$J468)="","",INDEX('Прайс и заказ'!Q:Q,$J468)))</f>
      </c>
    </row>
    <row r="469" spans="1:12" customHeight="1" ht="40">
      <c r="A469" s="13" t="str">
        <f>IF($J469=0,"",IFERROR(_xlfn.IMAGE(INDEX('Прайс и заказ'!$O:$O,$J469)),""))</f>
      </c>
      <c r="B469" s="61" t="str">
        <f>IF($J469=0,"",IF(INDEX('Прайс и заказ'!B:B,$J469)="","",INDEX('Прайс и заказ'!B:B,$J469)))</f>
      </c>
      <c r="C469" s="64" t="str">
        <f>IF($J469=0,"",IF(INDEX('Прайс и заказ'!C:C,$J469)="","",INDEX('Прайс и заказ'!C:C,$J469)))</f>
      </c>
      <c r="D469" s="64" t="str">
        <f>IF($J469=0,"",IF(INDEX('Прайс и заказ'!D:D,$J469)="","",INDEX('Прайс и заказ'!D:D,$J469)))</f>
      </c>
      <c r="E469" s="61" t="str">
        <f>IF($J469=0,"",IF(INDEX('Прайс и заказ'!F:F,$J469)="","",INDEX('Прайс и заказ'!F:F,$J469)))</f>
      </c>
      <c r="F469" s="62" t="str">
        <f>IF($J469=0,"",IF(INDEX('Прайс и заказ'!I:I,$J469)="","",INDEX('Прайс и заказ'!I:I,$J469)))</f>
      </c>
      <c r="G469" s="63" t="str">
        <f>IF($J469=0,"",IF(INDEX('Прайс и заказ'!K:K,$J469)="","",INDEX('Прайс и заказ'!K:K,$J469)))</f>
      </c>
      <c r="H469" s="62" t="str">
        <f>IF($J469=0,"",IF(INDEX('Прайс и заказ'!L:L,$J469)="","",INDEX('Прайс и заказ'!L:L,$J469)))</f>
      </c>
      <c r="I469" s="13" t="str">
        <f>IF($J469=0,"",IF(INDEX('Прайс и заказ'!M:M,$J469)="","",INDEX('Прайс и заказ'!M:M,$J469)))</f>
      </c>
      <c r="J469" t="str">
        <f>IFERROR(MATCH(461,'Прайс и заказ'!$N$7:$N$533,0)+6,0)</f>
      </c>
      <c r="L469" t="str">
        <f>IF($J469=0,"",IF(INDEX('Прайс и заказ'!Q:Q,$J469)="","",INDEX('Прайс и заказ'!Q:Q,$J469)))</f>
      </c>
    </row>
    <row r="470" spans="1:12" customHeight="1" ht="40">
      <c r="A470" s="13" t="str">
        <f>IF($J470=0,"",IFERROR(_xlfn.IMAGE(INDEX('Прайс и заказ'!$O:$O,$J470)),""))</f>
      </c>
      <c r="B470" s="61" t="str">
        <f>IF($J470=0,"",IF(INDEX('Прайс и заказ'!B:B,$J470)="","",INDEX('Прайс и заказ'!B:B,$J470)))</f>
      </c>
      <c r="C470" s="64" t="str">
        <f>IF($J470=0,"",IF(INDEX('Прайс и заказ'!C:C,$J470)="","",INDEX('Прайс и заказ'!C:C,$J470)))</f>
      </c>
      <c r="D470" s="64" t="str">
        <f>IF($J470=0,"",IF(INDEX('Прайс и заказ'!D:D,$J470)="","",INDEX('Прайс и заказ'!D:D,$J470)))</f>
      </c>
      <c r="E470" s="61" t="str">
        <f>IF($J470=0,"",IF(INDEX('Прайс и заказ'!F:F,$J470)="","",INDEX('Прайс и заказ'!F:F,$J470)))</f>
      </c>
      <c r="F470" s="62" t="str">
        <f>IF($J470=0,"",IF(INDEX('Прайс и заказ'!I:I,$J470)="","",INDEX('Прайс и заказ'!I:I,$J470)))</f>
      </c>
      <c r="G470" s="63" t="str">
        <f>IF($J470=0,"",IF(INDEX('Прайс и заказ'!K:K,$J470)="","",INDEX('Прайс и заказ'!K:K,$J470)))</f>
      </c>
      <c r="H470" s="62" t="str">
        <f>IF($J470=0,"",IF(INDEX('Прайс и заказ'!L:L,$J470)="","",INDEX('Прайс и заказ'!L:L,$J470)))</f>
      </c>
      <c r="I470" s="13" t="str">
        <f>IF($J470=0,"",IF(INDEX('Прайс и заказ'!M:M,$J470)="","",INDEX('Прайс и заказ'!M:M,$J470)))</f>
      </c>
      <c r="J470" t="str">
        <f>IFERROR(MATCH(462,'Прайс и заказ'!$N$7:$N$533,0)+6,0)</f>
      </c>
      <c r="L470" t="str">
        <f>IF($J470=0,"",IF(INDEX('Прайс и заказ'!Q:Q,$J470)="","",INDEX('Прайс и заказ'!Q:Q,$J470)))</f>
      </c>
    </row>
    <row r="471" spans="1:12" customHeight="1" ht="40">
      <c r="A471" s="13" t="str">
        <f>IF($J471=0,"",IFERROR(_xlfn.IMAGE(INDEX('Прайс и заказ'!$O:$O,$J471)),""))</f>
      </c>
      <c r="B471" s="61" t="str">
        <f>IF($J471=0,"",IF(INDEX('Прайс и заказ'!B:B,$J471)="","",INDEX('Прайс и заказ'!B:B,$J471)))</f>
      </c>
      <c r="C471" s="64" t="str">
        <f>IF($J471=0,"",IF(INDEX('Прайс и заказ'!C:C,$J471)="","",INDEX('Прайс и заказ'!C:C,$J471)))</f>
      </c>
      <c r="D471" s="64" t="str">
        <f>IF($J471=0,"",IF(INDEX('Прайс и заказ'!D:D,$J471)="","",INDEX('Прайс и заказ'!D:D,$J471)))</f>
      </c>
      <c r="E471" s="61" t="str">
        <f>IF($J471=0,"",IF(INDEX('Прайс и заказ'!F:F,$J471)="","",INDEX('Прайс и заказ'!F:F,$J471)))</f>
      </c>
      <c r="F471" s="62" t="str">
        <f>IF($J471=0,"",IF(INDEX('Прайс и заказ'!I:I,$J471)="","",INDEX('Прайс и заказ'!I:I,$J471)))</f>
      </c>
      <c r="G471" s="63" t="str">
        <f>IF($J471=0,"",IF(INDEX('Прайс и заказ'!K:K,$J471)="","",INDEX('Прайс и заказ'!K:K,$J471)))</f>
      </c>
      <c r="H471" s="62" t="str">
        <f>IF($J471=0,"",IF(INDEX('Прайс и заказ'!L:L,$J471)="","",INDEX('Прайс и заказ'!L:L,$J471)))</f>
      </c>
      <c r="I471" s="13" t="str">
        <f>IF($J471=0,"",IF(INDEX('Прайс и заказ'!M:M,$J471)="","",INDEX('Прайс и заказ'!M:M,$J471)))</f>
      </c>
      <c r="J471" t="str">
        <f>IFERROR(MATCH(463,'Прайс и заказ'!$N$7:$N$533,0)+6,0)</f>
      </c>
      <c r="L471" t="str">
        <f>IF($J471=0,"",IF(INDEX('Прайс и заказ'!Q:Q,$J471)="","",INDEX('Прайс и заказ'!Q:Q,$J471)))</f>
      </c>
    </row>
    <row r="472" spans="1:12" customHeight="1" ht="40">
      <c r="A472" s="13" t="str">
        <f>IF($J472=0,"",IFERROR(_xlfn.IMAGE(INDEX('Прайс и заказ'!$O:$O,$J472)),""))</f>
      </c>
      <c r="B472" s="61" t="str">
        <f>IF($J472=0,"",IF(INDEX('Прайс и заказ'!B:B,$J472)="","",INDEX('Прайс и заказ'!B:B,$J472)))</f>
      </c>
      <c r="C472" s="64" t="str">
        <f>IF($J472=0,"",IF(INDEX('Прайс и заказ'!C:C,$J472)="","",INDEX('Прайс и заказ'!C:C,$J472)))</f>
      </c>
      <c r="D472" s="64" t="str">
        <f>IF($J472=0,"",IF(INDEX('Прайс и заказ'!D:D,$J472)="","",INDEX('Прайс и заказ'!D:D,$J472)))</f>
      </c>
      <c r="E472" s="61" t="str">
        <f>IF($J472=0,"",IF(INDEX('Прайс и заказ'!F:F,$J472)="","",INDEX('Прайс и заказ'!F:F,$J472)))</f>
      </c>
      <c r="F472" s="62" t="str">
        <f>IF($J472=0,"",IF(INDEX('Прайс и заказ'!I:I,$J472)="","",INDEX('Прайс и заказ'!I:I,$J472)))</f>
      </c>
      <c r="G472" s="63" t="str">
        <f>IF($J472=0,"",IF(INDEX('Прайс и заказ'!K:K,$J472)="","",INDEX('Прайс и заказ'!K:K,$J472)))</f>
      </c>
      <c r="H472" s="62" t="str">
        <f>IF($J472=0,"",IF(INDEX('Прайс и заказ'!L:L,$J472)="","",INDEX('Прайс и заказ'!L:L,$J472)))</f>
      </c>
      <c r="I472" s="13" t="str">
        <f>IF($J472=0,"",IF(INDEX('Прайс и заказ'!M:M,$J472)="","",INDEX('Прайс и заказ'!M:M,$J472)))</f>
      </c>
      <c r="J472" t="str">
        <f>IFERROR(MATCH(464,'Прайс и заказ'!$N$7:$N$533,0)+6,0)</f>
      </c>
      <c r="L472" t="str">
        <f>IF($J472=0,"",IF(INDEX('Прайс и заказ'!Q:Q,$J472)="","",INDEX('Прайс и заказ'!Q:Q,$J472)))</f>
      </c>
    </row>
    <row r="473" spans="1:12" customHeight="1" ht="40">
      <c r="A473" s="13" t="str">
        <f>IF($J473=0,"",IFERROR(_xlfn.IMAGE(INDEX('Прайс и заказ'!$O:$O,$J473)),""))</f>
      </c>
      <c r="B473" s="61" t="str">
        <f>IF($J473=0,"",IF(INDEX('Прайс и заказ'!B:B,$J473)="","",INDEX('Прайс и заказ'!B:B,$J473)))</f>
      </c>
      <c r="C473" s="64" t="str">
        <f>IF($J473=0,"",IF(INDEX('Прайс и заказ'!C:C,$J473)="","",INDEX('Прайс и заказ'!C:C,$J473)))</f>
      </c>
      <c r="D473" s="64" t="str">
        <f>IF($J473=0,"",IF(INDEX('Прайс и заказ'!D:D,$J473)="","",INDEX('Прайс и заказ'!D:D,$J473)))</f>
      </c>
      <c r="E473" s="61" t="str">
        <f>IF($J473=0,"",IF(INDEX('Прайс и заказ'!F:F,$J473)="","",INDEX('Прайс и заказ'!F:F,$J473)))</f>
      </c>
      <c r="F473" s="62" t="str">
        <f>IF($J473=0,"",IF(INDEX('Прайс и заказ'!I:I,$J473)="","",INDEX('Прайс и заказ'!I:I,$J473)))</f>
      </c>
      <c r="G473" s="63" t="str">
        <f>IF($J473=0,"",IF(INDEX('Прайс и заказ'!K:K,$J473)="","",INDEX('Прайс и заказ'!K:K,$J473)))</f>
      </c>
      <c r="H473" s="62" t="str">
        <f>IF($J473=0,"",IF(INDEX('Прайс и заказ'!L:L,$J473)="","",INDEX('Прайс и заказ'!L:L,$J473)))</f>
      </c>
      <c r="I473" s="13" t="str">
        <f>IF($J473=0,"",IF(INDEX('Прайс и заказ'!M:M,$J473)="","",INDEX('Прайс и заказ'!M:M,$J473)))</f>
      </c>
      <c r="J473" t="str">
        <f>IFERROR(MATCH(465,'Прайс и заказ'!$N$7:$N$533,0)+6,0)</f>
      </c>
      <c r="L473" t="str">
        <f>IF($J473=0,"",IF(INDEX('Прайс и заказ'!Q:Q,$J473)="","",INDEX('Прайс и заказ'!Q:Q,$J473)))</f>
      </c>
    </row>
    <row r="474" spans="1:12" customHeight="1" ht="40">
      <c r="A474" s="13" t="str">
        <f>IF($J474=0,"",IFERROR(_xlfn.IMAGE(INDEX('Прайс и заказ'!$O:$O,$J474)),""))</f>
      </c>
      <c r="B474" s="61" t="str">
        <f>IF($J474=0,"",IF(INDEX('Прайс и заказ'!B:B,$J474)="","",INDEX('Прайс и заказ'!B:B,$J474)))</f>
      </c>
      <c r="C474" s="64" t="str">
        <f>IF($J474=0,"",IF(INDEX('Прайс и заказ'!C:C,$J474)="","",INDEX('Прайс и заказ'!C:C,$J474)))</f>
      </c>
      <c r="D474" s="64" t="str">
        <f>IF($J474=0,"",IF(INDEX('Прайс и заказ'!D:D,$J474)="","",INDEX('Прайс и заказ'!D:D,$J474)))</f>
      </c>
      <c r="E474" s="61" t="str">
        <f>IF($J474=0,"",IF(INDEX('Прайс и заказ'!F:F,$J474)="","",INDEX('Прайс и заказ'!F:F,$J474)))</f>
      </c>
      <c r="F474" s="62" t="str">
        <f>IF($J474=0,"",IF(INDEX('Прайс и заказ'!I:I,$J474)="","",INDEX('Прайс и заказ'!I:I,$J474)))</f>
      </c>
      <c r="G474" s="63" t="str">
        <f>IF($J474=0,"",IF(INDEX('Прайс и заказ'!K:K,$J474)="","",INDEX('Прайс и заказ'!K:K,$J474)))</f>
      </c>
      <c r="H474" s="62" t="str">
        <f>IF($J474=0,"",IF(INDEX('Прайс и заказ'!L:L,$J474)="","",INDEX('Прайс и заказ'!L:L,$J474)))</f>
      </c>
      <c r="I474" s="13" t="str">
        <f>IF($J474=0,"",IF(INDEX('Прайс и заказ'!M:M,$J474)="","",INDEX('Прайс и заказ'!M:M,$J474)))</f>
      </c>
      <c r="J474" t="str">
        <f>IFERROR(MATCH(466,'Прайс и заказ'!$N$7:$N$533,0)+6,0)</f>
      </c>
      <c r="L474" t="str">
        <f>IF($J474=0,"",IF(INDEX('Прайс и заказ'!Q:Q,$J474)="","",INDEX('Прайс и заказ'!Q:Q,$J474)))</f>
      </c>
    </row>
    <row r="475" spans="1:12" customHeight="1" ht="40">
      <c r="A475" s="13" t="str">
        <f>IF($J475=0,"",IFERROR(_xlfn.IMAGE(INDEX('Прайс и заказ'!$O:$O,$J475)),""))</f>
      </c>
      <c r="B475" s="61" t="str">
        <f>IF($J475=0,"",IF(INDEX('Прайс и заказ'!B:B,$J475)="","",INDEX('Прайс и заказ'!B:B,$J475)))</f>
      </c>
      <c r="C475" s="64" t="str">
        <f>IF($J475=0,"",IF(INDEX('Прайс и заказ'!C:C,$J475)="","",INDEX('Прайс и заказ'!C:C,$J475)))</f>
      </c>
      <c r="D475" s="64" t="str">
        <f>IF($J475=0,"",IF(INDEX('Прайс и заказ'!D:D,$J475)="","",INDEX('Прайс и заказ'!D:D,$J475)))</f>
      </c>
      <c r="E475" s="61" t="str">
        <f>IF($J475=0,"",IF(INDEX('Прайс и заказ'!F:F,$J475)="","",INDEX('Прайс и заказ'!F:F,$J475)))</f>
      </c>
      <c r="F475" s="62" t="str">
        <f>IF($J475=0,"",IF(INDEX('Прайс и заказ'!I:I,$J475)="","",INDEX('Прайс и заказ'!I:I,$J475)))</f>
      </c>
      <c r="G475" s="63" t="str">
        <f>IF($J475=0,"",IF(INDEX('Прайс и заказ'!K:K,$J475)="","",INDEX('Прайс и заказ'!K:K,$J475)))</f>
      </c>
      <c r="H475" s="62" t="str">
        <f>IF($J475=0,"",IF(INDEX('Прайс и заказ'!L:L,$J475)="","",INDEX('Прайс и заказ'!L:L,$J475)))</f>
      </c>
      <c r="I475" s="13" t="str">
        <f>IF($J475=0,"",IF(INDEX('Прайс и заказ'!M:M,$J475)="","",INDEX('Прайс и заказ'!M:M,$J475)))</f>
      </c>
      <c r="J475" t="str">
        <f>IFERROR(MATCH(467,'Прайс и заказ'!$N$7:$N$533,0)+6,0)</f>
      </c>
      <c r="L475" t="str">
        <f>IF($J475=0,"",IF(INDEX('Прайс и заказ'!Q:Q,$J475)="","",INDEX('Прайс и заказ'!Q:Q,$J475)))</f>
      </c>
    </row>
    <row r="476" spans="1:12" customHeight="1" ht="40">
      <c r="A476" s="13" t="str">
        <f>IF($J476=0,"",IFERROR(_xlfn.IMAGE(INDEX('Прайс и заказ'!$O:$O,$J476)),""))</f>
      </c>
      <c r="B476" s="61" t="str">
        <f>IF($J476=0,"",IF(INDEX('Прайс и заказ'!B:B,$J476)="","",INDEX('Прайс и заказ'!B:B,$J476)))</f>
      </c>
      <c r="C476" s="64" t="str">
        <f>IF($J476=0,"",IF(INDEX('Прайс и заказ'!C:C,$J476)="","",INDEX('Прайс и заказ'!C:C,$J476)))</f>
      </c>
      <c r="D476" s="64" t="str">
        <f>IF($J476=0,"",IF(INDEX('Прайс и заказ'!D:D,$J476)="","",INDEX('Прайс и заказ'!D:D,$J476)))</f>
      </c>
      <c r="E476" s="61" t="str">
        <f>IF($J476=0,"",IF(INDEX('Прайс и заказ'!F:F,$J476)="","",INDEX('Прайс и заказ'!F:F,$J476)))</f>
      </c>
      <c r="F476" s="62" t="str">
        <f>IF($J476=0,"",IF(INDEX('Прайс и заказ'!I:I,$J476)="","",INDEX('Прайс и заказ'!I:I,$J476)))</f>
      </c>
      <c r="G476" s="63" t="str">
        <f>IF($J476=0,"",IF(INDEX('Прайс и заказ'!K:K,$J476)="","",INDEX('Прайс и заказ'!K:K,$J476)))</f>
      </c>
      <c r="H476" s="62" t="str">
        <f>IF($J476=0,"",IF(INDEX('Прайс и заказ'!L:L,$J476)="","",INDEX('Прайс и заказ'!L:L,$J476)))</f>
      </c>
      <c r="I476" s="13" t="str">
        <f>IF($J476=0,"",IF(INDEX('Прайс и заказ'!M:M,$J476)="","",INDEX('Прайс и заказ'!M:M,$J476)))</f>
      </c>
      <c r="J476" t="str">
        <f>IFERROR(MATCH(468,'Прайс и заказ'!$N$7:$N$533,0)+6,0)</f>
      </c>
      <c r="L476" t="str">
        <f>IF($J476=0,"",IF(INDEX('Прайс и заказ'!Q:Q,$J476)="","",INDEX('Прайс и заказ'!Q:Q,$J476)))</f>
      </c>
    </row>
    <row r="477" spans="1:12" customHeight="1" ht="40">
      <c r="A477" s="13" t="str">
        <f>IF($J477=0,"",IFERROR(_xlfn.IMAGE(INDEX('Прайс и заказ'!$O:$O,$J477)),""))</f>
      </c>
      <c r="B477" s="61" t="str">
        <f>IF($J477=0,"",IF(INDEX('Прайс и заказ'!B:B,$J477)="","",INDEX('Прайс и заказ'!B:B,$J477)))</f>
      </c>
      <c r="C477" s="64" t="str">
        <f>IF($J477=0,"",IF(INDEX('Прайс и заказ'!C:C,$J477)="","",INDEX('Прайс и заказ'!C:C,$J477)))</f>
      </c>
      <c r="D477" s="64" t="str">
        <f>IF($J477=0,"",IF(INDEX('Прайс и заказ'!D:D,$J477)="","",INDEX('Прайс и заказ'!D:D,$J477)))</f>
      </c>
      <c r="E477" s="61" t="str">
        <f>IF($J477=0,"",IF(INDEX('Прайс и заказ'!F:F,$J477)="","",INDEX('Прайс и заказ'!F:F,$J477)))</f>
      </c>
      <c r="F477" s="62" t="str">
        <f>IF($J477=0,"",IF(INDEX('Прайс и заказ'!I:I,$J477)="","",INDEX('Прайс и заказ'!I:I,$J477)))</f>
      </c>
      <c r="G477" s="63" t="str">
        <f>IF($J477=0,"",IF(INDEX('Прайс и заказ'!K:K,$J477)="","",INDEX('Прайс и заказ'!K:K,$J477)))</f>
      </c>
      <c r="H477" s="62" t="str">
        <f>IF($J477=0,"",IF(INDEX('Прайс и заказ'!L:L,$J477)="","",INDEX('Прайс и заказ'!L:L,$J477)))</f>
      </c>
      <c r="I477" s="13" t="str">
        <f>IF($J477=0,"",IF(INDEX('Прайс и заказ'!M:M,$J477)="","",INDEX('Прайс и заказ'!M:M,$J477)))</f>
      </c>
      <c r="J477" t="str">
        <f>IFERROR(MATCH(469,'Прайс и заказ'!$N$7:$N$533,0)+6,0)</f>
      </c>
      <c r="L477" t="str">
        <f>IF($J477=0,"",IF(INDEX('Прайс и заказ'!Q:Q,$J477)="","",INDEX('Прайс и заказ'!Q:Q,$J477)))</f>
      </c>
    </row>
    <row r="478" spans="1:12" customHeight="1" ht="40">
      <c r="A478" s="13" t="str">
        <f>IF($J478=0,"",IFERROR(_xlfn.IMAGE(INDEX('Прайс и заказ'!$O:$O,$J478)),""))</f>
      </c>
      <c r="B478" s="61" t="str">
        <f>IF($J478=0,"",IF(INDEX('Прайс и заказ'!B:B,$J478)="","",INDEX('Прайс и заказ'!B:B,$J478)))</f>
      </c>
      <c r="C478" s="64" t="str">
        <f>IF($J478=0,"",IF(INDEX('Прайс и заказ'!C:C,$J478)="","",INDEX('Прайс и заказ'!C:C,$J478)))</f>
      </c>
      <c r="D478" s="64" t="str">
        <f>IF($J478=0,"",IF(INDEX('Прайс и заказ'!D:D,$J478)="","",INDEX('Прайс и заказ'!D:D,$J478)))</f>
      </c>
      <c r="E478" s="61" t="str">
        <f>IF($J478=0,"",IF(INDEX('Прайс и заказ'!F:F,$J478)="","",INDEX('Прайс и заказ'!F:F,$J478)))</f>
      </c>
      <c r="F478" s="62" t="str">
        <f>IF($J478=0,"",IF(INDEX('Прайс и заказ'!I:I,$J478)="","",INDEX('Прайс и заказ'!I:I,$J478)))</f>
      </c>
      <c r="G478" s="63" t="str">
        <f>IF($J478=0,"",IF(INDEX('Прайс и заказ'!K:K,$J478)="","",INDEX('Прайс и заказ'!K:K,$J478)))</f>
      </c>
      <c r="H478" s="62" t="str">
        <f>IF($J478=0,"",IF(INDEX('Прайс и заказ'!L:L,$J478)="","",INDEX('Прайс и заказ'!L:L,$J478)))</f>
      </c>
      <c r="I478" s="13" t="str">
        <f>IF($J478=0,"",IF(INDEX('Прайс и заказ'!M:M,$J478)="","",INDEX('Прайс и заказ'!M:M,$J478)))</f>
      </c>
      <c r="J478" t="str">
        <f>IFERROR(MATCH(470,'Прайс и заказ'!$N$7:$N$533,0)+6,0)</f>
      </c>
      <c r="L478" t="str">
        <f>IF($J478=0,"",IF(INDEX('Прайс и заказ'!Q:Q,$J478)="","",INDEX('Прайс и заказ'!Q:Q,$J478)))</f>
      </c>
    </row>
    <row r="479" spans="1:12" customHeight="1" ht="40">
      <c r="A479" s="13" t="str">
        <f>IF($J479=0,"",IFERROR(_xlfn.IMAGE(INDEX('Прайс и заказ'!$O:$O,$J479)),""))</f>
      </c>
      <c r="B479" s="61" t="str">
        <f>IF($J479=0,"",IF(INDEX('Прайс и заказ'!B:B,$J479)="","",INDEX('Прайс и заказ'!B:B,$J479)))</f>
      </c>
      <c r="C479" s="64" t="str">
        <f>IF($J479=0,"",IF(INDEX('Прайс и заказ'!C:C,$J479)="","",INDEX('Прайс и заказ'!C:C,$J479)))</f>
      </c>
      <c r="D479" s="64" t="str">
        <f>IF($J479=0,"",IF(INDEX('Прайс и заказ'!D:D,$J479)="","",INDEX('Прайс и заказ'!D:D,$J479)))</f>
      </c>
      <c r="E479" s="61" t="str">
        <f>IF($J479=0,"",IF(INDEX('Прайс и заказ'!F:F,$J479)="","",INDEX('Прайс и заказ'!F:F,$J479)))</f>
      </c>
      <c r="F479" s="62" t="str">
        <f>IF($J479=0,"",IF(INDEX('Прайс и заказ'!I:I,$J479)="","",INDEX('Прайс и заказ'!I:I,$J479)))</f>
      </c>
      <c r="G479" s="63" t="str">
        <f>IF($J479=0,"",IF(INDEX('Прайс и заказ'!K:K,$J479)="","",INDEX('Прайс и заказ'!K:K,$J479)))</f>
      </c>
      <c r="H479" s="62" t="str">
        <f>IF($J479=0,"",IF(INDEX('Прайс и заказ'!L:L,$J479)="","",INDEX('Прайс и заказ'!L:L,$J479)))</f>
      </c>
      <c r="I479" s="13" t="str">
        <f>IF($J479=0,"",IF(INDEX('Прайс и заказ'!M:M,$J479)="","",INDEX('Прайс и заказ'!M:M,$J479)))</f>
      </c>
      <c r="J479" t="str">
        <f>IFERROR(MATCH(471,'Прайс и заказ'!$N$7:$N$533,0)+6,0)</f>
      </c>
      <c r="L479" t="str">
        <f>IF($J479=0,"",IF(INDEX('Прайс и заказ'!Q:Q,$J479)="","",INDEX('Прайс и заказ'!Q:Q,$J479)))</f>
      </c>
    </row>
    <row r="480" spans="1:12" customHeight="1" ht="40">
      <c r="A480" s="13" t="str">
        <f>IF($J480=0,"",IFERROR(_xlfn.IMAGE(INDEX('Прайс и заказ'!$O:$O,$J480)),""))</f>
      </c>
      <c r="B480" s="61" t="str">
        <f>IF($J480=0,"",IF(INDEX('Прайс и заказ'!B:B,$J480)="","",INDEX('Прайс и заказ'!B:B,$J480)))</f>
      </c>
      <c r="C480" s="64" t="str">
        <f>IF($J480=0,"",IF(INDEX('Прайс и заказ'!C:C,$J480)="","",INDEX('Прайс и заказ'!C:C,$J480)))</f>
      </c>
      <c r="D480" s="64" t="str">
        <f>IF($J480=0,"",IF(INDEX('Прайс и заказ'!D:D,$J480)="","",INDEX('Прайс и заказ'!D:D,$J480)))</f>
      </c>
      <c r="E480" s="61" t="str">
        <f>IF($J480=0,"",IF(INDEX('Прайс и заказ'!F:F,$J480)="","",INDEX('Прайс и заказ'!F:F,$J480)))</f>
      </c>
      <c r="F480" s="62" t="str">
        <f>IF($J480=0,"",IF(INDEX('Прайс и заказ'!I:I,$J480)="","",INDEX('Прайс и заказ'!I:I,$J480)))</f>
      </c>
      <c r="G480" s="63" t="str">
        <f>IF($J480=0,"",IF(INDEX('Прайс и заказ'!K:K,$J480)="","",INDEX('Прайс и заказ'!K:K,$J480)))</f>
      </c>
      <c r="H480" s="62" t="str">
        <f>IF($J480=0,"",IF(INDEX('Прайс и заказ'!L:L,$J480)="","",INDEX('Прайс и заказ'!L:L,$J480)))</f>
      </c>
      <c r="I480" s="13" t="str">
        <f>IF($J480=0,"",IF(INDEX('Прайс и заказ'!M:M,$J480)="","",INDEX('Прайс и заказ'!M:M,$J480)))</f>
      </c>
      <c r="J480" t="str">
        <f>IFERROR(MATCH(472,'Прайс и заказ'!$N$7:$N$533,0)+6,0)</f>
      </c>
      <c r="L480" t="str">
        <f>IF($J480=0,"",IF(INDEX('Прайс и заказ'!Q:Q,$J480)="","",INDEX('Прайс и заказ'!Q:Q,$J480)))</f>
      </c>
    </row>
    <row r="481" spans="1:12" customHeight="1" ht="40">
      <c r="A481" s="13" t="str">
        <f>IF($J481=0,"",IFERROR(_xlfn.IMAGE(INDEX('Прайс и заказ'!$O:$O,$J481)),""))</f>
      </c>
      <c r="B481" s="61" t="str">
        <f>IF($J481=0,"",IF(INDEX('Прайс и заказ'!B:B,$J481)="","",INDEX('Прайс и заказ'!B:B,$J481)))</f>
      </c>
      <c r="C481" s="64" t="str">
        <f>IF($J481=0,"",IF(INDEX('Прайс и заказ'!C:C,$J481)="","",INDEX('Прайс и заказ'!C:C,$J481)))</f>
      </c>
      <c r="D481" s="64" t="str">
        <f>IF($J481=0,"",IF(INDEX('Прайс и заказ'!D:D,$J481)="","",INDEX('Прайс и заказ'!D:D,$J481)))</f>
      </c>
      <c r="E481" s="61" t="str">
        <f>IF($J481=0,"",IF(INDEX('Прайс и заказ'!F:F,$J481)="","",INDEX('Прайс и заказ'!F:F,$J481)))</f>
      </c>
      <c r="F481" s="62" t="str">
        <f>IF($J481=0,"",IF(INDEX('Прайс и заказ'!I:I,$J481)="","",INDEX('Прайс и заказ'!I:I,$J481)))</f>
      </c>
      <c r="G481" s="63" t="str">
        <f>IF($J481=0,"",IF(INDEX('Прайс и заказ'!K:K,$J481)="","",INDEX('Прайс и заказ'!K:K,$J481)))</f>
      </c>
      <c r="H481" s="62" t="str">
        <f>IF($J481=0,"",IF(INDEX('Прайс и заказ'!L:L,$J481)="","",INDEX('Прайс и заказ'!L:L,$J481)))</f>
      </c>
      <c r="I481" s="13" t="str">
        <f>IF($J481=0,"",IF(INDEX('Прайс и заказ'!M:M,$J481)="","",INDEX('Прайс и заказ'!M:M,$J481)))</f>
      </c>
      <c r="J481" t="str">
        <f>IFERROR(MATCH(473,'Прайс и заказ'!$N$7:$N$533,0)+6,0)</f>
      </c>
      <c r="L481" t="str">
        <f>IF($J481=0,"",IF(INDEX('Прайс и заказ'!Q:Q,$J481)="","",INDEX('Прайс и заказ'!Q:Q,$J481)))</f>
      </c>
    </row>
    <row r="482" spans="1:12" customHeight="1" ht="40">
      <c r="A482" s="13" t="str">
        <f>IF($J482=0,"",IFERROR(_xlfn.IMAGE(INDEX('Прайс и заказ'!$O:$O,$J482)),""))</f>
      </c>
      <c r="B482" s="61" t="str">
        <f>IF($J482=0,"",IF(INDEX('Прайс и заказ'!B:B,$J482)="","",INDEX('Прайс и заказ'!B:B,$J482)))</f>
      </c>
      <c r="C482" s="64" t="str">
        <f>IF($J482=0,"",IF(INDEX('Прайс и заказ'!C:C,$J482)="","",INDEX('Прайс и заказ'!C:C,$J482)))</f>
      </c>
      <c r="D482" s="64" t="str">
        <f>IF($J482=0,"",IF(INDEX('Прайс и заказ'!D:D,$J482)="","",INDEX('Прайс и заказ'!D:D,$J482)))</f>
      </c>
      <c r="E482" s="61" t="str">
        <f>IF($J482=0,"",IF(INDEX('Прайс и заказ'!F:F,$J482)="","",INDEX('Прайс и заказ'!F:F,$J482)))</f>
      </c>
      <c r="F482" s="62" t="str">
        <f>IF($J482=0,"",IF(INDEX('Прайс и заказ'!I:I,$J482)="","",INDEX('Прайс и заказ'!I:I,$J482)))</f>
      </c>
      <c r="G482" s="63" t="str">
        <f>IF($J482=0,"",IF(INDEX('Прайс и заказ'!K:K,$J482)="","",INDEX('Прайс и заказ'!K:K,$J482)))</f>
      </c>
      <c r="H482" s="62" t="str">
        <f>IF($J482=0,"",IF(INDEX('Прайс и заказ'!L:L,$J482)="","",INDEX('Прайс и заказ'!L:L,$J482)))</f>
      </c>
      <c r="I482" s="13" t="str">
        <f>IF($J482=0,"",IF(INDEX('Прайс и заказ'!M:M,$J482)="","",INDEX('Прайс и заказ'!M:M,$J482)))</f>
      </c>
      <c r="J482" t="str">
        <f>IFERROR(MATCH(474,'Прайс и заказ'!$N$7:$N$533,0)+6,0)</f>
      </c>
      <c r="L482" t="str">
        <f>IF($J482=0,"",IF(INDEX('Прайс и заказ'!Q:Q,$J482)="","",INDEX('Прайс и заказ'!Q:Q,$J482)))</f>
      </c>
    </row>
    <row r="483" spans="1:12" customHeight="1" ht="40">
      <c r="A483" s="13" t="str">
        <f>IF($J483=0,"",IFERROR(_xlfn.IMAGE(INDEX('Прайс и заказ'!$O:$O,$J483)),""))</f>
      </c>
      <c r="B483" s="61" t="str">
        <f>IF($J483=0,"",IF(INDEX('Прайс и заказ'!B:B,$J483)="","",INDEX('Прайс и заказ'!B:B,$J483)))</f>
      </c>
      <c r="C483" s="64" t="str">
        <f>IF($J483=0,"",IF(INDEX('Прайс и заказ'!C:C,$J483)="","",INDEX('Прайс и заказ'!C:C,$J483)))</f>
      </c>
      <c r="D483" s="64" t="str">
        <f>IF($J483=0,"",IF(INDEX('Прайс и заказ'!D:D,$J483)="","",INDEX('Прайс и заказ'!D:D,$J483)))</f>
      </c>
      <c r="E483" s="61" t="str">
        <f>IF($J483=0,"",IF(INDEX('Прайс и заказ'!F:F,$J483)="","",INDEX('Прайс и заказ'!F:F,$J483)))</f>
      </c>
      <c r="F483" s="62" t="str">
        <f>IF($J483=0,"",IF(INDEX('Прайс и заказ'!I:I,$J483)="","",INDEX('Прайс и заказ'!I:I,$J483)))</f>
      </c>
      <c r="G483" s="63" t="str">
        <f>IF($J483=0,"",IF(INDEX('Прайс и заказ'!K:K,$J483)="","",INDEX('Прайс и заказ'!K:K,$J483)))</f>
      </c>
      <c r="H483" s="62" t="str">
        <f>IF($J483=0,"",IF(INDEX('Прайс и заказ'!L:L,$J483)="","",INDEX('Прайс и заказ'!L:L,$J483)))</f>
      </c>
      <c r="I483" s="13" t="str">
        <f>IF($J483=0,"",IF(INDEX('Прайс и заказ'!M:M,$J483)="","",INDEX('Прайс и заказ'!M:M,$J483)))</f>
      </c>
      <c r="J483" t="str">
        <f>IFERROR(MATCH(475,'Прайс и заказ'!$N$7:$N$533,0)+6,0)</f>
      </c>
      <c r="L483" t="str">
        <f>IF($J483=0,"",IF(INDEX('Прайс и заказ'!Q:Q,$J483)="","",INDEX('Прайс и заказ'!Q:Q,$J483)))</f>
      </c>
    </row>
    <row r="484" spans="1:12" customHeight="1" ht="40">
      <c r="A484" s="13" t="str">
        <f>IF($J484=0,"",IFERROR(_xlfn.IMAGE(INDEX('Прайс и заказ'!$O:$O,$J484)),""))</f>
      </c>
      <c r="B484" s="61" t="str">
        <f>IF($J484=0,"",IF(INDEX('Прайс и заказ'!B:B,$J484)="","",INDEX('Прайс и заказ'!B:B,$J484)))</f>
      </c>
      <c r="C484" s="64" t="str">
        <f>IF($J484=0,"",IF(INDEX('Прайс и заказ'!C:C,$J484)="","",INDEX('Прайс и заказ'!C:C,$J484)))</f>
      </c>
      <c r="D484" s="64" t="str">
        <f>IF($J484=0,"",IF(INDEX('Прайс и заказ'!D:D,$J484)="","",INDEX('Прайс и заказ'!D:D,$J484)))</f>
      </c>
      <c r="E484" s="61" t="str">
        <f>IF($J484=0,"",IF(INDEX('Прайс и заказ'!F:F,$J484)="","",INDEX('Прайс и заказ'!F:F,$J484)))</f>
      </c>
      <c r="F484" s="62" t="str">
        <f>IF($J484=0,"",IF(INDEX('Прайс и заказ'!I:I,$J484)="","",INDEX('Прайс и заказ'!I:I,$J484)))</f>
      </c>
      <c r="G484" s="63" t="str">
        <f>IF($J484=0,"",IF(INDEX('Прайс и заказ'!K:K,$J484)="","",INDEX('Прайс и заказ'!K:K,$J484)))</f>
      </c>
      <c r="H484" s="62" t="str">
        <f>IF($J484=0,"",IF(INDEX('Прайс и заказ'!L:L,$J484)="","",INDEX('Прайс и заказ'!L:L,$J484)))</f>
      </c>
      <c r="I484" s="13" t="str">
        <f>IF($J484=0,"",IF(INDEX('Прайс и заказ'!M:M,$J484)="","",INDEX('Прайс и заказ'!M:M,$J484)))</f>
      </c>
      <c r="J484" t="str">
        <f>IFERROR(MATCH(476,'Прайс и заказ'!$N$7:$N$533,0)+6,0)</f>
      </c>
      <c r="L484" t="str">
        <f>IF($J484=0,"",IF(INDEX('Прайс и заказ'!Q:Q,$J484)="","",INDEX('Прайс и заказ'!Q:Q,$J484)))</f>
      </c>
    </row>
    <row r="485" spans="1:12" customHeight="1" ht="40">
      <c r="A485" s="13" t="str">
        <f>IF($J485=0,"",IFERROR(_xlfn.IMAGE(INDEX('Прайс и заказ'!$O:$O,$J485)),""))</f>
      </c>
      <c r="B485" s="61" t="str">
        <f>IF($J485=0,"",IF(INDEX('Прайс и заказ'!B:B,$J485)="","",INDEX('Прайс и заказ'!B:B,$J485)))</f>
      </c>
      <c r="C485" s="64" t="str">
        <f>IF($J485=0,"",IF(INDEX('Прайс и заказ'!C:C,$J485)="","",INDEX('Прайс и заказ'!C:C,$J485)))</f>
      </c>
      <c r="D485" s="64" t="str">
        <f>IF($J485=0,"",IF(INDEX('Прайс и заказ'!D:D,$J485)="","",INDEX('Прайс и заказ'!D:D,$J485)))</f>
      </c>
      <c r="E485" s="61" t="str">
        <f>IF($J485=0,"",IF(INDEX('Прайс и заказ'!F:F,$J485)="","",INDEX('Прайс и заказ'!F:F,$J485)))</f>
      </c>
      <c r="F485" s="62" t="str">
        <f>IF($J485=0,"",IF(INDEX('Прайс и заказ'!I:I,$J485)="","",INDEX('Прайс и заказ'!I:I,$J485)))</f>
      </c>
      <c r="G485" s="63" t="str">
        <f>IF($J485=0,"",IF(INDEX('Прайс и заказ'!K:K,$J485)="","",INDEX('Прайс и заказ'!K:K,$J485)))</f>
      </c>
      <c r="H485" s="62" t="str">
        <f>IF($J485=0,"",IF(INDEX('Прайс и заказ'!L:L,$J485)="","",INDEX('Прайс и заказ'!L:L,$J485)))</f>
      </c>
      <c r="I485" s="13" t="str">
        <f>IF($J485=0,"",IF(INDEX('Прайс и заказ'!M:M,$J485)="","",INDEX('Прайс и заказ'!M:M,$J485)))</f>
      </c>
      <c r="J485" t="str">
        <f>IFERROR(MATCH(477,'Прайс и заказ'!$N$7:$N$533,0)+6,0)</f>
      </c>
      <c r="L485" t="str">
        <f>IF($J485=0,"",IF(INDEX('Прайс и заказ'!Q:Q,$J485)="","",INDEX('Прайс и заказ'!Q:Q,$J485)))</f>
      </c>
    </row>
    <row r="486" spans="1:12" customHeight="1" ht="40">
      <c r="A486" s="13" t="str">
        <f>IF($J486=0,"",IFERROR(_xlfn.IMAGE(INDEX('Прайс и заказ'!$O:$O,$J486)),""))</f>
      </c>
      <c r="B486" s="61" t="str">
        <f>IF($J486=0,"",IF(INDEX('Прайс и заказ'!B:B,$J486)="","",INDEX('Прайс и заказ'!B:B,$J486)))</f>
      </c>
      <c r="C486" s="64" t="str">
        <f>IF($J486=0,"",IF(INDEX('Прайс и заказ'!C:C,$J486)="","",INDEX('Прайс и заказ'!C:C,$J486)))</f>
      </c>
      <c r="D486" s="64" t="str">
        <f>IF($J486=0,"",IF(INDEX('Прайс и заказ'!D:D,$J486)="","",INDEX('Прайс и заказ'!D:D,$J486)))</f>
      </c>
      <c r="E486" s="61" t="str">
        <f>IF($J486=0,"",IF(INDEX('Прайс и заказ'!F:F,$J486)="","",INDEX('Прайс и заказ'!F:F,$J486)))</f>
      </c>
      <c r="F486" s="62" t="str">
        <f>IF($J486=0,"",IF(INDEX('Прайс и заказ'!I:I,$J486)="","",INDEX('Прайс и заказ'!I:I,$J486)))</f>
      </c>
      <c r="G486" s="63" t="str">
        <f>IF($J486=0,"",IF(INDEX('Прайс и заказ'!K:K,$J486)="","",INDEX('Прайс и заказ'!K:K,$J486)))</f>
      </c>
      <c r="H486" s="62" t="str">
        <f>IF($J486=0,"",IF(INDEX('Прайс и заказ'!L:L,$J486)="","",INDEX('Прайс и заказ'!L:L,$J486)))</f>
      </c>
      <c r="I486" s="13" t="str">
        <f>IF($J486=0,"",IF(INDEX('Прайс и заказ'!M:M,$J486)="","",INDEX('Прайс и заказ'!M:M,$J486)))</f>
      </c>
      <c r="J486" t="str">
        <f>IFERROR(MATCH(478,'Прайс и заказ'!$N$7:$N$533,0)+6,0)</f>
      </c>
      <c r="L486" t="str">
        <f>IF($J486=0,"",IF(INDEX('Прайс и заказ'!Q:Q,$J486)="","",INDEX('Прайс и заказ'!Q:Q,$J486)))</f>
      </c>
    </row>
    <row r="487" spans="1:12" customHeight="1" ht="40">
      <c r="A487" s="13" t="str">
        <f>IF($J487=0,"",IFERROR(_xlfn.IMAGE(INDEX('Прайс и заказ'!$O:$O,$J487)),""))</f>
      </c>
      <c r="B487" s="61" t="str">
        <f>IF($J487=0,"",IF(INDEX('Прайс и заказ'!B:B,$J487)="","",INDEX('Прайс и заказ'!B:B,$J487)))</f>
      </c>
      <c r="C487" s="64" t="str">
        <f>IF($J487=0,"",IF(INDEX('Прайс и заказ'!C:C,$J487)="","",INDEX('Прайс и заказ'!C:C,$J487)))</f>
      </c>
      <c r="D487" s="64" t="str">
        <f>IF($J487=0,"",IF(INDEX('Прайс и заказ'!D:D,$J487)="","",INDEX('Прайс и заказ'!D:D,$J487)))</f>
      </c>
      <c r="E487" s="61" t="str">
        <f>IF($J487=0,"",IF(INDEX('Прайс и заказ'!F:F,$J487)="","",INDEX('Прайс и заказ'!F:F,$J487)))</f>
      </c>
      <c r="F487" s="62" t="str">
        <f>IF($J487=0,"",IF(INDEX('Прайс и заказ'!I:I,$J487)="","",INDEX('Прайс и заказ'!I:I,$J487)))</f>
      </c>
      <c r="G487" s="63" t="str">
        <f>IF($J487=0,"",IF(INDEX('Прайс и заказ'!K:K,$J487)="","",INDEX('Прайс и заказ'!K:K,$J487)))</f>
      </c>
      <c r="H487" s="62" t="str">
        <f>IF($J487=0,"",IF(INDEX('Прайс и заказ'!L:L,$J487)="","",INDEX('Прайс и заказ'!L:L,$J487)))</f>
      </c>
      <c r="I487" s="13" t="str">
        <f>IF($J487=0,"",IF(INDEX('Прайс и заказ'!M:M,$J487)="","",INDEX('Прайс и заказ'!M:M,$J487)))</f>
      </c>
      <c r="J487" t="str">
        <f>IFERROR(MATCH(479,'Прайс и заказ'!$N$7:$N$533,0)+6,0)</f>
      </c>
      <c r="L487" t="str">
        <f>IF($J487=0,"",IF(INDEX('Прайс и заказ'!Q:Q,$J487)="","",INDEX('Прайс и заказ'!Q:Q,$J487)))</f>
      </c>
    </row>
    <row r="488" spans="1:12" customHeight="1" ht="40">
      <c r="A488" s="13" t="str">
        <f>IF($J488=0,"",IFERROR(_xlfn.IMAGE(INDEX('Прайс и заказ'!$O:$O,$J488)),""))</f>
      </c>
      <c r="B488" s="61" t="str">
        <f>IF($J488=0,"",IF(INDEX('Прайс и заказ'!B:B,$J488)="","",INDEX('Прайс и заказ'!B:B,$J488)))</f>
      </c>
      <c r="C488" s="64" t="str">
        <f>IF($J488=0,"",IF(INDEX('Прайс и заказ'!C:C,$J488)="","",INDEX('Прайс и заказ'!C:C,$J488)))</f>
      </c>
      <c r="D488" s="64" t="str">
        <f>IF($J488=0,"",IF(INDEX('Прайс и заказ'!D:D,$J488)="","",INDEX('Прайс и заказ'!D:D,$J488)))</f>
      </c>
      <c r="E488" s="61" t="str">
        <f>IF($J488=0,"",IF(INDEX('Прайс и заказ'!F:F,$J488)="","",INDEX('Прайс и заказ'!F:F,$J488)))</f>
      </c>
      <c r="F488" s="62" t="str">
        <f>IF($J488=0,"",IF(INDEX('Прайс и заказ'!I:I,$J488)="","",INDEX('Прайс и заказ'!I:I,$J488)))</f>
      </c>
      <c r="G488" s="63" t="str">
        <f>IF($J488=0,"",IF(INDEX('Прайс и заказ'!K:K,$J488)="","",INDEX('Прайс и заказ'!K:K,$J488)))</f>
      </c>
      <c r="H488" s="62" t="str">
        <f>IF($J488=0,"",IF(INDEX('Прайс и заказ'!L:L,$J488)="","",INDEX('Прайс и заказ'!L:L,$J488)))</f>
      </c>
      <c r="I488" s="13" t="str">
        <f>IF($J488=0,"",IF(INDEX('Прайс и заказ'!M:M,$J488)="","",INDEX('Прайс и заказ'!M:M,$J488)))</f>
      </c>
      <c r="J488" t="str">
        <f>IFERROR(MATCH(480,'Прайс и заказ'!$N$7:$N$533,0)+6,0)</f>
      </c>
      <c r="L488" t="str">
        <f>IF($J488=0,"",IF(INDEX('Прайс и заказ'!Q:Q,$J488)="","",INDEX('Прайс и заказ'!Q:Q,$J488)))</f>
      </c>
    </row>
    <row r="489" spans="1:12" customHeight="1" ht="40">
      <c r="A489" s="13" t="str">
        <f>IF($J489=0,"",IFERROR(_xlfn.IMAGE(INDEX('Прайс и заказ'!$O:$O,$J489)),""))</f>
      </c>
      <c r="B489" s="61" t="str">
        <f>IF($J489=0,"",IF(INDEX('Прайс и заказ'!B:B,$J489)="","",INDEX('Прайс и заказ'!B:B,$J489)))</f>
      </c>
      <c r="C489" s="64" t="str">
        <f>IF($J489=0,"",IF(INDEX('Прайс и заказ'!C:C,$J489)="","",INDEX('Прайс и заказ'!C:C,$J489)))</f>
      </c>
      <c r="D489" s="64" t="str">
        <f>IF($J489=0,"",IF(INDEX('Прайс и заказ'!D:D,$J489)="","",INDEX('Прайс и заказ'!D:D,$J489)))</f>
      </c>
      <c r="E489" s="61" t="str">
        <f>IF($J489=0,"",IF(INDEX('Прайс и заказ'!F:F,$J489)="","",INDEX('Прайс и заказ'!F:F,$J489)))</f>
      </c>
      <c r="F489" s="62" t="str">
        <f>IF($J489=0,"",IF(INDEX('Прайс и заказ'!I:I,$J489)="","",INDEX('Прайс и заказ'!I:I,$J489)))</f>
      </c>
      <c r="G489" s="63" t="str">
        <f>IF($J489=0,"",IF(INDEX('Прайс и заказ'!K:K,$J489)="","",INDEX('Прайс и заказ'!K:K,$J489)))</f>
      </c>
      <c r="H489" s="62" t="str">
        <f>IF($J489=0,"",IF(INDEX('Прайс и заказ'!L:L,$J489)="","",INDEX('Прайс и заказ'!L:L,$J489)))</f>
      </c>
      <c r="I489" s="13" t="str">
        <f>IF($J489=0,"",IF(INDEX('Прайс и заказ'!M:M,$J489)="","",INDEX('Прайс и заказ'!M:M,$J489)))</f>
      </c>
      <c r="J489" t="str">
        <f>IFERROR(MATCH(481,'Прайс и заказ'!$N$7:$N$533,0)+6,0)</f>
      </c>
      <c r="L489" t="str">
        <f>IF($J489=0,"",IF(INDEX('Прайс и заказ'!Q:Q,$J489)="","",INDEX('Прайс и заказ'!Q:Q,$J489)))</f>
      </c>
    </row>
    <row r="490" spans="1:12" customHeight="1" ht="40">
      <c r="A490" s="13" t="str">
        <f>IF($J490=0,"",IFERROR(_xlfn.IMAGE(INDEX('Прайс и заказ'!$O:$O,$J490)),""))</f>
      </c>
      <c r="B490" s="61" t="str">
        <f>IF($J490=0,"",IF(INDEX('Прайс и заказ'!B:B,$J490)="","",INDEX('Прайс и заказ'!B:B,$J490)))</f>
      </c>
      <c r="C490" s="64" t="str">
        <f>IF($J490=0,"",IF(INDEX('Прайс и заказ'!C:C,$J490)="","",INDEX('Прайс и заказ'!C:C,$J490)))</f>
      </c>
      <c r="D490" s="64" t="str">
        <f>IF($J490=0,"",IF(INDEX('Прайс и заказ'!D:D,$J490)="","",INDEX('Прайс и заказ'!D:D,$J490)))</f>
      </c>
      <c r="E490" s="61" t="str">
        <f>IF($J490=0,"",IF(INDEX('Прайс и заказ'!F:F,$J490)="","",INDEX('Прайс и заказ'!F:F,$J490)))</f>
      </c>
      <c r="F490" s="62" t="str">
        <f>IF($J490=0,"",IF(INDEX('Прайс и заказ'!I:I,$J490)="","",INDEX('Прайс и заказ'!I:I,$J490)))</f>
      </c>
      <c r="G490" s="63" t="str">
        <f>IF($J490=0,"",IF(INDEX('Прайс и заказ'!K:K,$J490)="","",INDEX('Прайс и заказ'!K:K,$J490)))</f>
      </c>
      <c r="H490" s="62" t="str">
        <f>IF($J490=0,"",IF(INDEX('Прайс и заказ'!L:L,$J490)="","",INDEX('Прайс и заказ'!L:L,$J490)))</f>
      </c>
      <c r="I490" s="13" t="str">
        <f>IF($J490=0,"",IF(INDEX('Прайс и заказ'!M:M,$J490)="","",INDEX('Прайс и заказ'!M:M,$J490)))</f>
      </c>
      <c r="J490" t="str">
        <f>IFERROR(MATCH(482,'Прайс и заказ'!$N$7:$N$533,0)+6,0)</f>
      </c>
      <c r="L490" t="str">
        <f>IF($J490=0,"",IF(INDEX('Прайс и заказ'!Q:Q,$J490)="","",INDEX('Прайс и заказ'!Q:Q,$J490)))</f>
      </c>
    </row>
    <row r="491" spans="1:12" customHeight="1" ht="40">
      <c r="A491" s="13" t="str">
        <f>IF($J491=0,"",IFERROR(_xlfn.IMAGE(INDEX('Прайс и заказ'!$O:$O,$J491)),""))</f>
      </c>
      <c r="B491" s="61" t="str">
        <f>IF($J491=0,"",IF(INDEX('Прайс и заказ'!B:B,$J491)="","",INDEX('Прайс и заказ'!B:B,$J491)))</f>
      </c>
      <c r="C491" s="64" t="str">
        <f>IF($J491=0,"",IF(INDEX('Прайс и заказ'!C:C,$J491)="","",INDEX('Прайс и заказ'!C:C,$J491)))</f>
      </c>
      <c r="D491" s="64" t="str">
        <f>IF($J491=0,"",IF(INDEX('Прайс и заказ'!D:D,$J491)="","",INDEX('Прайс и заказ'!D:D,$J491)))</f>
      </c>
      <c r="E491" s="61" t="str">
        <f>IF($J491=0,"",IF(INDEX('Прайс и заказ'!F:F,$J491)="","",INDEX('Прайс и заказ'!F:F,$J491)))</f>
      </c>
      <c r="F491" s="62" t="str">
        <f>IF($J491=0,"",IF(INDEX('Прайс и заказ'!I:I,$J491)="","",INDEX('Прайс и заказ'!I:I,$J491)))</f>
      </c>
      <c r="G491" s="63" t="str">
        <f>IF($J491=0,"",IF(INDEX('Прайс и заказ'!K:K,$J491)="","",INDEX('Прайс и заказ'!K:K,$J491)))</f>
      </c>
      <c r="H491" s="62" t="str">
        <f>IF($J491=0,"",IF(INDEX('Прайс и заказ'!L:L,$J491)="","",INDEX('Прайс и заказ'!L:L,$J491)))</f>
      </c>
      <c r="I491" s="13" t="str">
        <f>IF($J491=0,"",IF(INDEX('Прайс и заказ'!M:M,$J491)="","",INDEX('Прайс и заказ'!M:M,$J491)))</f>
      </c>
      <c r="J491" t="str">
        <f>IFERROR(MATCH(483,'Прайс и заказ'!$N$7:$N$533,0)+6,0)</f>
      </c>
      <c r="L491" t="str">
        <f>IF($J491=0,"",IF(INDEX('Прайс и заказ'!Q:Q,$J491)="","",INDEX('Прайс и заказ'!Q:Q,$J491)))</f>
      </c>
    </row>
    <row r="492" spans="1:12" customHeight="1" ht="40">
      <c r="A492" s="13" t="str">
        <f>IF($J492=0,"",IFERROR(_xlfn.IMAGE(INDEX('Прайс и заказ'!$O:$O,$J492)),""))</f>
      </c>
      <c r="B492" s="61" t="str">
        <f>IF($J492=0,"",IF(INDEX('Прайс и заказ'!B:B,$J492)="","",INDEX('Прайс и заказ'!B:B,$J492)))</f>
      </c>
      <c r="C492" s="64" t="str">
        <f>IF($J492=0,"",IF(INDEX('Прайс и заказ'!C:C,$J492)="","",INDEX('Прайс и заказ'!C:C,$J492)))</f>
      </c>
      <c r="D492" s="64" t="str">
        <f>IF($J492=0,"",IF(INDEX('Прайс и заказ'!D:D,$J492)="","",INDEX('Прайс и заказ'!D:D,$J492)))</f>
      </c>
      <c r="E492" s="61" t="str">
        <f>IF($J492=0,"",IF(INDEX('Прайс и заказ'!F:F,$J492)="","",INDEX('Прайс и заказ'!F:F,$J492)))</f>
      </c>
      <c r="F492" s="62" t="str">
        <f>IF($J492=0,"",IF(INDEX('Прайс и заказ'!I:I,$J492)="","",INDEX('Прайс и заказ'!I:I,$J492)))</f>
      </c>
      <c r="G492" s="63" t="str">
        <f>IF($J492=0,"",IF(INDEX('Прайс и заказ'!K:K,$J492)="","",INDEX('Прайс и заказ'!K:K,$J492)))</f>
      </c>
      <c r="H492" s="62" t="str">
        <f>IF($J492=0,"",IF(INDEX('Прайс и заказ'!L:L,$J492)="","",INDEX('Прайс и заказ'!L:L,$J492)))</f>
      </c>
      <c r="I492" s="13" t="str">
        <f>IF($J492=0,"",IF(INDEX('Прайс и заказ'!M:M,$J492)="","",INDEX('Прайс и заказ'!M:M,$J492)))</f>
      </c>
      <c r="J492" t="str">
        <f>IFERROR(MATCH(484,'Прайс и заказ'!$N$7:$N$533,0)+6,0)</f>
      </c>
      <c r="L492" t="str">
        <f>IF($J492=0,"",IF(INDEX('Прайс и заказ'!Q:Q,$J492)="","",INDEX('Прайс и заказ'!Q:Q,$J492)))</f>
      </c>
    </row>
    <row r="493" spans="1:12" customHeight="1" ht="40">
      <c r="A493" s="13" t="str">
        <f>IF($J493=0,"",IFERROR(_xlfn.IMAGE(INDEX('Прайс и заказ'!$O:$O,$J493)),""))</f>
      </c>
      <c r="B493" s="61" t="str">
        <f>IF($J493=0,"",IF(INDEX('Прайс и заказ'!B:B,$J493)="","",INDEX('Прайс и заказ'!B:B,$J493)))</f>
      </c>
      <c r="C493" s="64" t="str">
        <f>IF($J493=0,"",IF(INDEX('Прайс и заказ'!C:C,$J493)="","",INDEX('Прайс и заказ'!C:C,$J493)))</f>
      </c>
      <c r="D493" s="64" t="str">
        <f>IF($J493=0,"",IF(INDEX('Прайс и заказ'!D:D,$J493)="","",INDEX('Прайс и заказ'!D:D,$J493)))</f>
      </c>
      <c r="E493" s="61" t="str">
        <f>IF($J493=0,"",IF(INDEX('Прайс и заказ'!F:F,$J493)="","",INDEX('Прайс и заказ'!F:F,$J493)))</f>
      </c>
      <c r="F493" s="62" t="str">
        <f>IF($J493=0,"",IF(INDEX('Прайс и заказ'!I:I,$J493)="","",INDEX('Прайс и заказ'!I:I,$J493)))</f>
      </c>
      <c r="G493" s="63" t="str">
        <f>IF($J493=0,"",IF(INDEX('Прайс и заказ'!K:K,$J493)="","",INDEX('Прайс и заказ'!K:K,$J493)))</f>
      </c>
      <c r="H493" s="62" t="str">
        <f>IF($J493=0,"",IF(INDEX('Прайс и заказ'!L:L,$J493)="","",INDEX('Прайс и заказ'!L:L,$J493)))</f>
      </c>
      <c r="I493" s="13" t="str">
        <f>IF($J493=0,"",IF(INDEX('Прайс и заказ'!M:M,$J493)="","",INDEX('Прайс и заказ'!M:M,$J493)))</f>
      </c>
      <c r="J493" t="str">
        <f>IFERROR(MATCH(485,'Прайс и заказ'!$N$7:$N$533,0)+6,0)</f>
      </c>
      <c r="L493" t="str">
        <f>IF($J493=0,"",IF(INDEX('Прайс и заказ'!Q:Q,$J493)="","",INDEX('Прайс и заказ'!Q:Q,$J493)))</f>
      </c>
    </row>
    <row r="494" spans="1:12" customHeight="1" ht="40">
      <c r="A494" s="13" t="str">
        <f>IF($J494=0,"",IFERROR(_xlfn.IMAGE(INDEX('Прайс и заказ'!$O:$O,$J494)),""))</f>
      </c>
      <c r="B494" s="61" t="str">
        <f>IF($J494=0,"",IF(INDEX('Прайс и заказ'!B:B,$J494)="","",INDEX('Прайс и заказ'!B:B,$J494)))</f>
      </c>
      <c r="C494" s="64" t="str">
        <f>IF($J494=0,"",IF(INDEX('Прайс и заказ'!C:C,$J494)="","",INDEX('Прайс и заказ'!C:C,$J494)))</f>
      </c>
      <c r="D494" s="64" t="str">
        <f>IF($J494=0,"",IF(INDEX('Прайс и заказ'!D:D,$J494)="","",INDEX('Прайс и заказ'!D:D,$J494)))</f>
      </c>
      <c r="E494" s="61" t="str">
        <f>IF($J494=0,"",IF(INDEX('Прайс и заказ'!F:F,$J494)="","",INDEX('Прайс и заказ'!F:F,$J494)))</f>
      </c>
      <c r="F494" s="62" t="str">
        <f>IF($J494=0,"",IF(INDEX('Прайс и заказ'!I:I,$J494)="","",INDEX('Прайс и заказ'!I:I,$J494)))</f>
      </c>
      <c r="G494" s="63" t="str">
        <f>IF($J494=0,"",IF(INDEX('Прайс и заказ'!K:K,$J494)="","",INDEX('Прайс и заказ'!K:K,$J494)))</f>
      </c>
      <c r="H494" s="62" t="str">
        <f>IF($J494=0,"",IF(INDEX('Прайс и заказ'!L:L,$J494)="","",INDEX('Прайс и заказ'!L:L,$J494)))</f>
      </c>
      <c r="I494" s="13" t="str">
        <f>IF($J494=0,"",IF(INDEX('Прайс и заказ'!M:M,$J494)="","",INDEX('Прайс и заказ'!M:M,$J494)))</f>
      </c>
      <c r="J494" t="str">
        <f>IFERROR(MATCH(486,'Прайс и заказ'!$N$7:$N$533,0)+6,0)</f>
      </c>
      <c r="L494" t="str">
        <f>IF($J494=0,"",IF(INDEX('Прайс и заказ'!Q:Q,$J494)="","",INDEX('Прайс и заказ'!Q:Q,$J494)))</f>
      </c>
    </row>
    <row r="495" spans="1:12" customHeight="1" ht="40">
      <c r="A495" s="13" t="str">
        <f>IF($J495=0,"",IFERROR(_xlfn.IMAGE(INDEX('Прайс и заказ'!$O:$O,$J495)),""))</f>
      </c>
      <c r="B495" s="61" t="str">
        <f>IF($J495=0,"",IF(INDEX('Прайс и заказ'!B:B,$J495)="","",INDEX('Прайс и заказ'!B:B,$J495)))</f>
      </c>
      <c r="C495" s="64" t="str">
        <f>IF($J495=0,"",IF(INDEX('Прайс и заказ'!C:C,$J495)="","",INDEX('Прайс и заказ'!C:C,$J495)))</f>
      </c>
      <c r="D495" s="64" t="str">
        <f>IF($J495=0,"",IF(INDEX('Прайс и заказ'!D:D,$J495)="","",INDEX('Прайс и заказ'!D:D,$J495)))</f>
      </c>
      <c r="E495" s="61" t="str">
        <f>IF($J495=0,"",IF(INDEX('Прайс и заказ'!F:F,$J495)="","",INDEX('Прайс и заказ'!F:F,$J495)))</f>
      </c>
      <c r="F495" s="62" t="str">
        <f>IF($J495=0,"",IF(INDEX('Прайс и заказ'!I:I,$J495)="","",INDEX('Прайс и заказ'!I:I,$J495)))</f>
      </c>
      <c r="G495" s="63" t="str">
        <f>IF($J495=0,"",IF(INDEX('Прайс и заказ'!K:K,$J495)="","",INDEX('Прайс и заказ'!K:K,$J495)))</f>
      </c>
      <c r="H495" s="62" t="str">
        <f>IF($J495=0,"",IF(INDEX('Прайс и заказ'!L:L,$J495)="","",INDEX('Прайс и заказ'!L:L,$J495)))</f>
      </c>
      <c r="I495" s="13" t="str">
        <f>IF($J495=0,"",IF(INDEX('Прайс и заказ'!M:M,$J495)="","",INDEX('Прайс и заказ'!M:M,$J495)))</f>
      </c>
      <c r="J495" t="str">
        <f>IFERROR(MATCH(487,'Прайс и заказ'!$N$7:$N$533,0)+6,0)</f>
      </c>
      <c r="L495" t="str">
        <f>IF($J495=0,"",IF(INDEX('Прайс и заказ'!Q:Q,$J495)="","",INDEX('Прайс и заказ'!Q:Q,$J495)))</f>
      </c>
    </row>
    <row r="496" spans="1:12" customHeight="1" ht="40">
      <c r="A496" s="13" t="str">
        <f>IF($J496=0,"",IFERROR(_xlfn.IMAGE(INDEX('Прайс и заказ'!$O:$O,$J496)),""))</f>
      </c>
      <c r="B496" s="61" t="str">
        <f>IF($J496=0,"",IF(INDEX('Прайс и заказ'!B:B,$J496)="","",INDEX('Прайс и заказ'!B:B,$J496)))</f>
      </c>
      <c r="C496" s="64" t="str">
        <f>IF($J496=0,"",IF(INDEX('Прайс и заказ'!C:C,$J496)="","",INDEX('Прайс и заказ'!C:C,$J496)))</f>
      </c>
      <c r="D496" s="64" t="str">
        <f>IF($J496=0,"",IF(INDEX('Прайс и заказ'!D:D,$J496)="","",INDEX('Прайс и заказ'!D:D,$J496)))</f>
      </c>
      <c r="E496" s="61" t="str">
        <f>IF($J496=0,"",IF(INDEX('Прайс и заказ'!F:F,$J496)="","",INDEX('Прайс и заказ'!F:F,$J496)))</f>
      </c>
      <c r="F496" s="62" t="str">
        <f>IF($J496=0,"",IF(INDEX('Прайс и заказ'!I:I,$J496)="","",INDEX('Прайс и заказ'!I:I,$J496)))</f>
      </c>
      <c r="G496" s="63" t="str">
        <f>IF($J496=0,"",IF(INDEX('Прайс и заказ'!K:K,$J496)="","",INDEX('Прайс и заказ'!K:K,$J496)))</f>
      </c>
      <c r="H496" s="62" t="str">
        <f>IF($J496=0,"",IF(INDEX('Прайс и заказ'!L:L,$J496)="","",INDEX('Прайс и заказ'!L:L,$J496)))</f>
      </c>
      <c r="I496" s="13" t="str">
        <f>IF($J496=0,"",IF(INDEX('Прайс и заказ'!M:M,$J496)="","",INDEX('Прайс и заказ'!M:M,$J496)))</f>
      </c>
      <c r="J496" t="str">
        <f>IFERROR(MATCH(488,'Прайс и заказ'!$N$7:$N$533,0)+6,0)</f>
      </c>
      <c r="L496" t="str">
        <f>IF($J496=0,"",IF(INDEX('Прайс и заказ'!Q:Q,$J496)="","",INDEX('Прайс и заказ'!Q:Q,$J496)))</f>
      </c>
    </row>
    <row r="497" spans="1:12" customHeight="1" ht="40">
      <c r="A497" s="13" t="str">
        <f>IF($J497=0,"",IFERROR(_xlfn.IMAGE(INDEX('Прайс и заказ'!$O:$O,$J497)),""))</f>
      </c>
      <c r="B497" s="61" t="str">
        <f>IF($J497=0,"",IF(INDEX('Прайс и заказ'!B:B,$J497)="","",INDEX('Прайс и заказ'!B:B,$J497)))</f>
      </c>
      <c r="C497" s="64" t="str">
        <f>IF($J497=0,"",IF(INDEX('Прайс и заказ'!C:C,$J497)="","",INDEX('Прайс и заказ'!C:C,$J497)))</f>
      </c>
      <c r="D497" s="64" t="str">
        <f>IF($J497=0,"",IF(INDEX('Прайс и заказ'!D:D,$J497)="","",INDEX('Прайс и заказ'!D:D,$J497)))</f>
      </c>
      <c r="E497" s="61" t="str">
        <f>IF($J497=0,"",IF(INDEX('Прайс и заказ'!F:F,$J497)="","",INDEX('Прайс и заказ'!F:F,$J497)))</f>
      </c>
      <c r="F497" s="62" t="str">
        <f>IF($J497=0,"",IF(INDEX('Прайс и заказ'!I:I,$J497)="","",INDEX('Прайс и заказ'!I:I,$J497)))</f>
      </c>
      <c r="G497" s="63" t="str">
        <f>IF($J497=0,"",IF(INDEX('Прайс и заказ'!K:K,$J497)="","",INDEX('Прайс и заказ'!K:K,$J497)))</f>
      </c>
      <c r="H497" s="62" t="str">
        <f>IF($J497=0,"",IF(INDEX('Прайс и заказ'!L:L,$J497)="","",INDEX('Прайс и заказ'!L:L,$J497)))</f>
      </c>
      <c r="I497" s="13" t="str">
        <f>IF($J497=0,"",IF(INDEX('Прайс и заказ'!M:M,$J497)="","",INDEX('Прайс и заказ'!M:M,$J497)))</f>
      </c>
      <c r="J497" t="str">
        <f>IFERROR(MATCH(489,'Прайс и заказ'!$N$7:$N$533,0)+6,0)</f>
      </c>
      <c r="L497" t="str">
        <f>IF($J497=0,"",IF(INDEX('Прайс и заказ'!Q:Q,$J497)="","",INDEX('Прайс и заказ'!Q:Q,$J497)))</f>
      </c>
    </row>
    <row r="498" spans="1:12" customHeight="1" ht="40">
      <c r="A498" s="13" t="str">
        <f>IF($J498=0,"",IFERROR(_xlfn.IMAGE(INDEX('Прайс и заказ'!$O:$O,$J498)),""))</f>
      </c>
      <c r="B498" s="61" t="str">
        <f>IF($J498=0,"",IF(INDEX('Прайс и заказ'!B:B,$J498)="","",INDEX('Прайс и заказ'!B:B,$J498)))</f>
      </c>
      <c r="C498" s="64" t="str">
        <f>IF($J498=0,"",IF(INDEX('Прайс и заказ'!C:C,$J498)="","",INDEX('Прайс и заказ'!C:C,$J498)))</f>
      </c>
      <c r="D498" s="64" t="str">
        <f>IF($J498=0,"",IF(INDEX('Прайс и заказ'!D:D,$J498)="","",INDEX('Прайс и заказ'!D:D,$J498)))</f>
      </c>
      <c r="E498" s="61" t="str">
        <f>IF($J498=0,"",IF(INDEX('Прайс и заказ'!F:F,$J498)="","",INDEX('Прайс и заказ'!F:F,$J498)))</f>
      </c>
      <c r="F498" s="62" t="str">
        <f>IF($J498=0,"",IF(INDEX('Прайс и заказ'!I:I,$J498)="","",INDEX('Прайс и заказ'!I:I,$J498)))</f>
      </c>
      <c r="G498" s="63" t="str">
        <f>IF($J498=0,"",IF(INDEX('Прайс и заказ'!K:K,$J498)="","",INDEX('Прайс и заказ'!K:K,$J498)))</f>
      </c>
      <c r="H498" s="62" t="str">
        <f>IF($J498=0,"",IF(INDEX('Прайс и заказ'!L:L,$J498)="","",INDEX('Прайс и заказ'!L:L,$J498)))</f>
      </c>
      <c r="I498" s="13" t="str">
        <f>IF($J498=0,"",IF(INDEX('Прайс и заказ'!M:M,$J498)="","",INDEX('Прайс и заказ'!M:M,$J498)))</f>
      </c>
      <c r="J498" t="str">
        <f>IFERROR(MATCH(490,'Прайс и заказ'!$N$7:$N$533,0)+6,0)</f>
      </c>
      <c r="L498" t="str">
        <f>IF($J498=0,"",IF(INDEX('Прайс и заказ'!Q:Q,$J498)="","",INDEX('Прайс и заказ'!Q:Q,$J498)))</f>
      </c>
    </row>
    <row r="499" spans="1:12" customHeight="1" ht="40">
      <c r="A499" s="13" t="str">
        <f>IF($J499=0,"",IFERROR(_xlfn.IMAGE(INDEX('Прайс и заказ'!$O:$O,$J499)),""))</f>
      </c>
      <c r="B499" s="61" t="str">
        <f>IF($J499=0,"",IF(INDEX('Прайс и заказ'!B:B,$J499)="","",INDEX('Прайс и заказ'!B:B,$J499)))</f>
      </c>
      <c r="C499" s="64" t="str">
        <f>IF($J499=0,"",IF(INDEX('Прайс и заказ'!C:C,$J499)="","",INDEX('Прайс и заказ'!C:C,$J499)))</f>
      </c>
      <c r="D499" s="64" t="str">
        <f>IF($J499=0,"",IF(INDEX('Прайс и заказ'!D:D,$J499)="","",INDEX('Прайс и заказ'!D:D,$J499)))</f>
      </c>
      <c r="E499" s="61" t="str">
        <f>IF($J499=0,"",IF(INDEX('Прайс и заказ'!F:F,$J499)="","",INDEX('Прайс и заказ'!F:F,$J499)))</f>
      </c>
      <c r="F499" s="62" t="str">
        <f>IF($J499=0,"",IF(INDEX('Прайс и заказ'!I:I,$J499)="","",INDEX('Прайс и заказ'!I:I,$J499)))</f>
      </c>
      <c r="G499" s="63" t="str">
        <f>IF($J499=0,"",IF(INDEX('Прайс и заказ'!K:K,$J499)="","",INDEX('Прайс и заказ'!K:K,$J499)))</f>
      </c>
      <c r="H499" s="62" t="str">
        <f>IF($J499=0,"",IF(INDEX('Прайс и заказ'!L:L,$J499)="","",INDEX('Прайс и заказ'!L:L,$J499)))</f>
      </c>
      <c r="I499" s="13" t="str">
        <f>IF($J499=0,"",IF(INDEX('Прайс и заказ'!M:M,$J499)="","",INDEX('Прайс и заказ'!M:M,$J499)))</f>
      </c>
      <c r="J499" t="str">
        <f>IFERROR(MATCH(491,'Прайс и заказ'!$N$7:$N$533,0)+6,0)</f>
      </c>
      <c r="L499" t="str">
        <f>IF($J499=0,"",IF(INDEX('Прайс и заказ'!Q:Q,$J499)="","",INDEX('Прайс и заказ'!Q:Q,$J499)))</f>
      </c>
    </row>
    <row r="500" spans="1:12" customHeight="1" ht="40">
      <c r="A500" s="13" t="str">
        <f>IF($J500=0,"",IFERROR(_xlfn.IMAGE(INDEX('Прайс и заказ'!$O:$O,$J500)),""))</f>
      </c>
      <c r="B500" s="61" t="str">
        <f>IF($J500=0,"",IF(INDEX('Прайс и заказ'!B:B,$J500)="","",INDEX('Прайс и заказ'!B:B,$J500)))</f>
      </c>
      <c r="C500" s="64" t="str">
        <f>IF($J500=0,"",IF(INDEX('Прайс и заказ'!C:C,$J500)="","",INDEX('Прайс и заказ'!C:C,$J500)))</f>
      </c>
      <c r="D500" s="64" t="str">
        <f>IF($J500=0,"",IF(INDEX('Прайс и заказ'!D:D,$J500)="","",INDEX('Прайс и заказ'!D:D,$J500)))</f>
      </c>
      <c r="E500" s="61" t="str">
        <f>IF($J500=0,"",IF(INDEX('Прайс и заказ'!F:F,$J500)="","",INDEX('Прайс и заказ'!F:F,$J500)))</f>
      </c>
      <c r="F500" s="62" t="str">
        <f>IF($J500=0,"",IF(INDEX('Прайс и заказ'!I:I,$J500)="","",INDEX('Прайс и заказ'!I:I,$J500)))</f>
      </c>
      <c r="G500" s="63" t="str">
        <f>IF($J500=0,"",IF(INDEX('Прайс и заказ'!K:K,$J500)="","",INDEX('Прайс и заказ'!K:K,$J500)))</f>
      </c>
      <c r="H500" s="62" t="str">
        <f>IF($J500=0,"",IF(INDEX('Прайс и заказ'!L:L,$J500)="","",INDEX('Прайс и заказ'!L:L,$J500)))</f>
      </c>
      <c r="I500" s="13" t="str">
        <f>IF($J500=0,"",IF(INDEX('Прайс и заказ'!M:M,$J500)="","",INDEX('Прайс и заказ'!M:M,$J500)))</f>
      </c>
      <c r="J500" t="str">
        <f>IFERROR(MATCH(492,'Прайс и заказ'!$N$7:$N$533,0)+6,0)</f>
      </c>
      <c r="L500" t="str">
        <f>IF($J500=0,"",IF(INDEX('Прайс и заказ'!Q:Q,$J500)="","",INDEX('Прайс и заказ'!Q:Q,$J500)))</f>
      </c>
    </row>
    <row r="501" spans="1:12" customHeight="1" ht="40">
      <c r="A501" s="13" t="str">
        <f>IF($J501=0,"",IFERROR(_xlfn.IMAGE(INDEX('Прайс и заказ'!$O:$O,$J501)),""))</f>
      </c>
      <c r="B501" s="61" t="str">
        <f>IF($J501=0,"",IF(INDEX('Прайс и заказ'!B:B,$J501)="","",INDEX('Прайс и заказ'!B:B,$J501)))</f>
      </c>
      <c r="C501" s="64" t="str">
        <f>IF($J501=0,"",IF(INDEX('Прайс и заказ'!C:C,$J501)="","",INDEX('Прайс и заказ'!C:C,$J501)))</f>
      </c>
      <c r="D501" s="64" t="str">
        <f>IF($J501=0,"",IF(INDEX('Прайс и заказ'!D:D,$J501)="","",INDEX('Прайс и заказ'!D:D,$J501)))</f>
      </c>
      <c r="E501" s="61" t="str">
        <f>IF($J501=0,"",IF(INDEX('Прайс и заказ'!F:F,$J501)="","",INDEX('Прайс и заказ'!F:F,$J501)))</f>
      </c>
      <c r="F501" s="62" t="str">
        <f>IF($J501=0,"",IF(INDEX('Прайс и заказ'!I:I,$J501)="","",INDEX('Прайс и заказ'!I:I,$J501)))</f>
      </c>
      <c r="G501" s="63" t="str">
        <f>IF($J501=0,"",IF(INDEX('Прайс и заказ'!K:K,$J501)="","",INDEX('Прайс и заказ'!K:K,$J501)))</f>
      </c>
      <c r="H501" s="62" t="str">
        <f>IF($J501=0,"",IF(INDEX('Прайс и заказ'!L:L,$J501)="","",INDEX('Прайс и заказ'!L:L,$J501)))</f>
      </c>
      <c r="I501" s="13" t="str">
        <f>IF($J501=0,"",IF(INDEX('Прайс и заказ'!M:M,$J501)="","",INDEX('Прайс и заказ'!M:M,$J501)))</f>
      </c>
      <c r="J501" t="str">
        <f>IFERROR(MATCH(493,'Прайс и заказ'!$N$7:$N$533,0)+6,0)</f>
      </c>
      <c r="L501" t="str">
        <f>IF($J501=0,"",IF(INDEX('Прайс и заказ'!Q:Q,$J501)="","",INDEX('Прайс и заказ'!Q:Q,$J501)))</f>
      </c>
    </row>
    <row r="502" spans="1:12" customHeight="1" ht="40">
      <c r="A502" s="13" t="str">
        <f>IF($J502=0,"",IFERROR(_xlfn.IMAGE(INDEX('Прайс и заказ'!$O:$O,$J502)),""))</f>
      </c>
      <c r="B502" s="61" t="str">
        <f>IF($J502=0,"",IF(INDEX('Прайс и заказ'!B:B,$J502)="","",INDEX('Прайс и заказ'!B:B,$J502)))</f>
      </c>
      <c r="C502" s="64" t="str">
        <f>IF($J502=0,"",IF(INDEX('Прайс и заказ'!C:C,$J502)="","",INDEX('Прайс и заказ'!C:C,$J502)))</f>
      </c>
      <c r="D502" s="64" t="str">
        <f>IF($J502=0,"",IF(INDEX('Прайс и заказ'!D:D,$J502)="","",INDEX('Прайс и заказ'!D:D,$J502)))</f>
      </c>
      <c r="E502" s="61" t="str">
        <f>IF($J502=0,"",IF(INDEX('Прайс и заказ'!F:F,$J502)="","",INDEX('Прайс и заказ'!F:F,$J502)))</f>
      </c>
      <c r="F502" s="62" t="str">
        <f>IF($J502=0,"",IF(INDEX('Прайс и заказ'!I:I,$J502)="","",INDEX('Прайс и заказ'!I:I,$J502)))</f>
      </c>
      <c r="G502" s="63" t="str">
        <f>IF($J502=0,"",IF(INDEX('Прайс и заказ'!K:K,$J502)="","",INDEX('Прайс и заказ'!K:K,$J502)))</f>
      </c>
      <c r="H502" s="62" t="str">
        <f>IF($J502=0,"",IF(INDEX('Прайс и заказ'!L:L,$J502)="","",INDEX('Прайс и заказ'!L:L,$J502)))</f>
      </c>
      <c r="I502" s="13" t="str">
        <f>IF($J502=0,"",IF(INDEX('Прайс и заказ'!M:M,$J502)="","",INDEX('Прайс и заказ'!M:M,$J502)))</f>
      </c>
      <c r="J502" t="str">
        <f>IFERROR(MATCH(494,'Прайс и заказ'!$N$7:$N$533,0)+6,0)</f>
      </c>
      <c r="L502" t="str">
        <f>IF($J502=0,"",IF(INDEX('Прайс и заказ'!Q:Q,$J502)="","",INDEX('Прайс и заказ'!Q:Q,$J502)))</f>
      </c>
    </row>
    <row r="503" spans="1:12" customHeight="1" ht="40">
      <c r="A503" s="13" t="str">
        <f>IF($J503=0,"",IFERROR(_xlfn.IMAGE(INDEX('Прайс и заказ'!$O:$O,$J503)),""))</f>
      </c>
      <c r="B503" s="61" t="str">
        <f>IF($J503=0,"",IF(INDEX('Прайс и заказ'!B:B,$J503)="","",INDEX('Прайс и заказ'!B:B,$J503)))</f>
      </c>
      <c r="C503" s="64" t="str">
        <f>IF($J503=0,"",IF(INDEX('Прайс и заказ'!C:C,$J503)="","",INDEX('Прайс и заказ'!C:C,$J503)))</f>
      </c>
      <c r="D503" s="64" t="str">
        <f>IF($J503=0,"",IF(INDEX('Прайс и заказ'!D:D,$J503)="","",INDEX('Прайс и заказ'!D:D,$J503)))</f>
      </c>
      <c r="E503" s="61" t="str">
        <f>IF($J503=0,"",IF(INDEX('Прайс и заказ'!F:F,$J503)="","",INDEX('Прайс и заказ'!F:F,$J503)))</f>
      </c>
      <c r="F503" s="62" t="str">
        <f>IF($J503=0,"",IF(INDEX('Прайс и заказ'!I:I,$J503)="","",INDEX('Прайс и заказ'!I:I,$J503)))</f>
      </c>
      <c r="G503" s="63" t="str">
        <f>IF($J503=0,"",IF(INDEX('Прайс и заказ'!K:K,$J503)="","",INDEX('Прайс и заказ'!K:K,$J503)))</f>
      </c>
      <c r="H503" s="62" t="str">
        <f>IF($J503=0,"",IF(INDEX('Прайс и заказ'!L:L,$J503)="","",INDEX('Прайс и заказ'!L:L,$J503)))</f>
      </c>
      <c r="I503" s="13" t="str">
        <f>IF($J503=0,"",IF(INDEX('Прайс и заказ'!M:M,$J503)="","",INDEX('Прайс и заказ'!M:M,$J503)))</f>
      </c>
      <c r="J503" t="str">
        <f>IFERROR(MATCH(495,'Прайс и заказ'!$N$7:$N$533,0)+6,0)</f>
      </c>
      <c r="L503" t="str">
        <f>IF($J503=0,"",IF(INDEX('Прайс и заказ'!Q:Q,$J503)="","",INDEX('Прайс и заказ'!Q:Q,$J503)))</f>
      </c>
    </row>
    <row r="504" spans="1:12" customHeight="1" ht="40">
      <c r="A504" s="13" t="str">
        <f>IF($J504=0,"",IFERROR(_xlfn.IMAGE(INDEX('Прайс и заказ'!$O:$O,$J504)),""))</f>
      </c>
      <c r="B504" s="61" t="str">
        <f>IF($J504=0,"",IF(INDEX('Прайс и заказ'!B:B,$J504)="","",INDEX('Прайс и заказ'!B:B,$J504)))</f>
      </c>
      <c r="C504" s="64" t="str">
        <f>IF($J504=0,"",IF(INDEX('Прайс и заказ'!C:C,$J504)="","",INDEX('Прайс и заказ'!C:C,$J504)))</f>
      </c>
      <c r="D504" s="64" t="str">
        <f>IF($J504=0,"",IF(INDEX('Прайс и заказ'!D:D,$J504)="","",INDEX('Прайс и заказ'!D:D,$J504)))</f>
      </c>
      <c r="E504" s="61" t="str">
        <f>IF($J504=0,"",IF(INDEX('Прайс и заказ'!F:F,$J504)="","",INDEX('Прайс и заказ'!F:F,$J504)))</f>
      </c>
      <c r="F504" s="62" t="str">
        <f>IF($J504=0,"",IF(INDEX('Прайс и заказ'!I:I,$J504)="","",INDEX('Прайс и заказ'!I:I,$J504)))</f>
      </c>
      <c r="G504" s="63" t="str">
        <f>IF($J504=0,"",IF(INDEX('Прайс и заказ'!K:K,$J504)="","",INDEX('Прайс и заказ'!K:K,$J504)))</f>
      </c>
      <c r="H504" s="62" t="str">
        <f>IF($J504=0,"",IF(INDEX('Прайс и заказ'!L:L,$J504)="","",INDEX('Прайс и заказ'!L:L,$J504)))</f>
      </c>
      <c r="I504" s="13" t="str">
        <f>IF($J504=0,"",IF(INDEX('Прайс и заказ'!M:M,$J504)="","",INDEX('Прайс и заказ'!M:M,$J504)))</f>
      </c>
      <c r="J504" t="str">
        <f>IFERROR(MATCH(496,'Прайс и заказ'!$N$7:$N$533,0)+6,0)</f>
      </c>
      <c r="L504" t="str">
        <f>IF($J504=0,"",IF(INDEX('Прайс и заказ'!Q:Q,$J504)="","",INDEX('Прайс и заказ'!Q:Q,$J504)))</f>
      </c>
    </row>
    <row r="505" spans="1:12" customHeight="1" ht="40">
      <c r="A505" s="13" t="str">
        <f>IF($J505=0,"",IFERROR(_xlfn.IMAGE(INDEX('Прайс и заказ'!$O:$O,$J505)),""))</f>
      </c>
      <c r="B505" s="61" t="str">
        <f>IF($J505=0,"",IF(INDEX('Прайс и заказ'!B:B,$J505)="","",INDEX('Прайс и заказ'!B:B,$J505)))</f>
      </c>
      <c r="C505" s="64" t="str">
        <f>IF($J505=0,"",IF(INDEX('Прайс и заказ'!C:C,$J505)="","",INDEX('Прайс и заказ'!C:C,$J505)))</f>
      </c>
      <c r="D505" s="64" t="str">
        <f>IF($J505=0,"",IF(INDEX('Прайс и заказ'!D:D,$J505)="","",INDEX('Прайс и заказ'!D:D,$J505)))</f>
      </c>
      <c r="E505" s="61" t="str">
        <f>IF($J505=0,"",IF(INDEX('Прайс и заказ'!F:F,$J505)="","",INDEX('Прайс и заказ'!F:F,$J505)))</f>
      </c>
      <c r="F505" s="62" t="str">
        <f>IF($J505=0,"",IF(INDEX('Прайс и заказ'!I:I,$J505)="","",INDEX('Прайс и заказ'!I:I,$J505)))</f>
      </c>
      <c r="G505" s="63" t="str">
        <f>IF($J505=0,"",IF(INDEX('Прайс и заказ'!K:K,$J505)="","",INDEX('Прайс и заказ'!K:K,$J505)))</f>
      </c>
      <c r="H505" s="62" t="str">
        <f>IF($J505=0,"",IF(INDEX('Прайс и заказ'!L:L,$J505)="","",INDEX('Прайс и заказ'!L:L,$J505)))</f>
      </c>
      <c r="I505" s="13" t="str">
        <f>IF($J505=0,"",IF(INDEX('Прайс и заказ'!M:M,$J505)="","",INDEX('Прайс и заказ'!M:M,$J505)))</f>
      </c>
      <c r="J505" t="str">
        <f>IFERROR(MATCH(497,'Прайс и заказ'!$N$7:$N$533,0)+6,0)</f>
      </c>
      <c r="L505" t="str">
        <f>IF($J505=0,"",IF(INDEX('Прайс и заказ'!Q:Q,$J505)="","",INDEX('Прайс и заказ'!Q:Q,$J505)))</f>
      </c>
    </row>
    <row r="506" spans="1:12" customHeight="1" ht="40">
      <c r="A506" s="13" t="str">
        <f>IF($J506=0,"",IFERROR(_xlfn.IMAGE(INDEX('Прайс и заказ'!$O:$O,$J506)),""))</f>
      </c>
      <c r="B506" s="61" t="str">
        <f>IF($J506=0,"",IF(INDEX('Прайс и заказ'!B:B,$J506)="","",INDEX('Прайс и заказ'!B:B,$J506)))</f>
      </c>
      <c r="C506" s="64" t="str">
        <f>IF($J506=0,"",IF(INDEX('Прайс и заказ'!C:C,$J506)="","",INDEX('Прайс и заказ'!C:C,$J506)))</f>
      </c>
      <c r="D506" s="64" t="str">
        <f>IF($J506=0,"",IF(INDEX('Прайс и заказ'!D:D,$J506)="","",INDEX('Прайс и заказ'!D:D,$J506)))</f>
      </c>
      <c r="E506" s="61" t="str">
        <f>IF($J506=0,"",IF(INDEX('Прайс и заказ'!F:F,$J506)="","",INDEX('Прайс и заказ'!F:F,$J506)))</f>
      </c>
      <c r="F506" s="62" t="str">
        <f>IF($J506=0,"",IF(INDEX('Прайс и заказ'!I:I,$J506)="","",INDEX('Прайс и заказ'!I:I,$J506)))</f>
      </c>
      <c r="G506" s="63" t="str">
        <f>IF($J506=0,"",IF(INDEX('Прайс и заказ'!K:K,$J506)="","",INDEX('Прайс и заказ'!K:K,$J506)))</f>
      </c>
      <c r="H506" s="62" t="str">
        <f>IF($J506=0,"",IF(INDEX('Прайс и заказ'!L:L,$J506)="","",INDEX('Прайс и заказ'!L:L,$J506)))</f>
      </c>
      <c r="I506" s="13" t="str">
        <f>IF($J506=0,"",IF(INDEX('Прайс и заказ'!M:M,$J506)="","",INDEX('Прайс и заказ'!M:M,$J506)))</f>
      </c>
      <c r="J506" t="str">
        <f>IFERROR(MATCH(498,'Прайс и заказ'!$N$7:$N$533,0)+6,0)</f>
      </c>
      <c r="L506" t="str">
        <f>IF($J506=0,"",IF(INDEX('Прайс и заказ'!Q:Q,$J506)="","",INDEX('Прайс и заказ'!Q:Q,$J506)))</f>
      </c>
    </row>
    <row r="507" spans="1:12" customHeight="1" ht="40">
      <c r="A507" s="13" t="str">
        <f>IF($J507=0,"",IFERROR(_xlfn.IMAGE(INDEX('Прайс и заказ'!$O:$O,$J507)),""))</f>
      </c>
      <c r="B507" s="61" t="str">
        <f>IF($J507=0,"",IF(INDEX('Прайс и заказ'!B:B,$J507)="","",INDEX('Прайс и заказ'!B:B,$J507)))</f>
      </c>
      <c r="C507" s="64" t="str">
        <f>IF($J507=0,"",IF(INDEX('Прайс и заказ'!C:C,$J507)="","",INDEX('Прайс и заказ'!C:C,$J507)))</f>
      </c>
      <c r="D507" s="64" t="str">
        <f>IF($J507=0,"",IF(INDEX('Прайс и заказ'!D:D,$J507)="","",INDEX('Прайс и заказ'!D:D,$J507)))</f>
      </c>
      <c r="E507" s="61" t="str">
        <f>IF($J507=0,"",IF(INDEX('Прайс и заказ'!F:F,$J507)="","",INDEX('Прайс и заказ'!F:F,$J507)))</f>
      </c>
      <c r="F507" s="62" t="str">
        <f>IF($J507=0,"",IF(INDEX('Прайс и заказ'!I:I,$J507)="","",INDEX('Прайс и заказ'!I:I,$J507)))</f>
      </c>
      <c r="G507" s="63" t="str">
        <f>IF($J507=0,"",IF(INDEX('Прайс и заказ'!K:K,$J507)="","",INDEX('Прайс и заказ'!K:K,$J507)))</f>
      </c>
      <c r="H507" s="62" t="str">
        <f>IF($J507=0,"",IF(INDEX('Прайс и заказ'!L:L,$J507)="","",INDEX('Прайс и заказ'!L:L,$J507)))</f>
      </c>
      <c r="I507" s="13" t="str">
        <f>IF($J507=0,"",IF(INDEX('Прайс и заказ'!M:M,$J507)="","",INDEX('Прайс и заказ'!M:M,$J507)))</f>
      </c>
      <c r="J507" t="str">
        <f>IFERROR(MATCH(499,'Прайс и заказ'!$N$7:$N$533,0)+6,0)</f>
      </c>
      <c r="L507" t="str">
        <f>IF($J507=0,"",IF(INDEX('Прайс и заказ'!Q:Q,$J507)="","",INDEX('Прайс и заказ'!Q:Q,$J507)))</f>
      </c>
    </row>
    <row r="508" spans="1:12" customHeight="1" ht="40">
      <c r="A508" s="13" t="str">
        <f>IF($J508=0,"",IFERROR(_xlfn.IMAGE(INDEX('Прайс и заказ'!$O:$O,$J508)),""))</f>
      </c>
      <c r="B508" s="61" t="str">
        <f>IF($J508=0,"",IF(INDEX('Прайс и заказ'!B:B,$J508)="","",INDEX('Прайс и заказ'!B:B,$J508)))</f>
      </c>
      <c r="C508" s="64" t="str">
        <f>IF($J508=0,"",IF(INDEX('Прайс и заказ'!C:C,$J508)="","",INDEX('Прайс и заказ'!C:C,$J508)))</f>
      </c>
      <c r="D508" s="64" t="str">
        <f>IF($J508=0,"",IF(INDEX('Прайс и заказ'!D:D,$J508)="","",INDEX('Прайс и заказ'!D:D,$J508)))</f>
      </c>
      <c r="E508" s="61" t="str">
        <f>IF($J508=0,"",IF(INDEX('Прайс и заказ'!F:F,$J508)="","",INDEX('Прайс и заказ'!F:F,$J508)))</f>
      </c>
      <c r="F508" s="62" t="str">
        <f>IF($J508=0,"",IF(INDEX('Прайс и заказ'!I:I,$J508)="","",INDEX('Прайс и заказ'!I:I,$J508)))</f>
      </c>
      <c r="G508" s="63" t="str">
        <f>IF($J508=0,"",IF(INDEX('Прайс и заказ'!K:K,$J508)="","",INDEX('Прайс и заказ'!K:K,$J508)))</f>
      </c>
      <c r="H508" s="62" t="str">
        <f>IF($J508=0,"",IF(INDEX('Прайс и заказ'!L:L,$J508)="","",INDEX('Прайс и заказ'!L:L,$J508)))</f>
      </c>
      <c r="I508" s="13" t="str">
        <f>IF($J508=0,"",IF(INDEX('Прайс и заказ'!M:M,$J508)="","",INDEX('Прайс и заказ'!M:M,$J508)))</f>
      </c>
      <c r="J508" t="str">
        <f>IFERROR(MATCH(500,'Прайс и заказ'!$N$7:$N$533,0)+6,0)</f>
      </c>
      <c r="L508" t="str">
        <f>IF($J508=0,"",IF(INDEX('Прайс и заказ'!Q:Q,$J508)="","",INDEX('Прайс и заказ'!Q:Q,$J508)))</f>
      </c>
    </row>
    <row r="509" spans="1:12" customHeight="1" ht="40">
      <c r="A509" s="13" t="str">
        <f>IF($J509=0,"",IFERROR(_xlfn.IMAGE(INDEX('Прайс и заказ'!$O:$O,$J509)),""))</f>
      </c>
      <c r="B509" s="61" t="str">
        <f>IF($J509=0,"",IF(INDEX('Прайс и заказ'!B:B,$J509)="","",INDEX('Прайс и заказ'!B:B,$J509)))</f>
      </c>
      <c r="C509" s="64" t="str">
        <f>IF($J509=0,"",IF(INDEX('Прайс и заказ'!C:C,$J509)="","",INDEX('Прайс и заказ'!C:C,$J509)))</f>
      </c>
      <c r="D509" s="64" t="str">
        <f>IF($J509=0,"",IF(INDEX('Прайс и заказ'!D:D,$J509)="","",INDEX('Прайс и заказ'!D:D,$J509)))</f>
      </c>
      <c r="E509" s="61" t="str">
        <f>IF($J509=0,"",IF(INDEX('Прайс и заказ'!F:F,$J509)="","",INDEX('Прайс и заказ'!F:F,$J509)))</f>
      </c>
      <c r="F509" s="62" t="str">
        <f>IF($J509=0,"",IF(INDEX('Прайс и заказ'!I:I,$J509)="","",INDEX('Прайс и заказ'!I:I,$J509)))</f>
      </c>
      <c r="G509" s="63" t="str">
        <f>IF($J509=0,"",IF(INDEX('Прайс и заказ'!K:K,$J509)="","",INDEX('Прайс и заказ'!K:K,$J509)))</f>
      </c>
      <c r="H509" s="62" t="str">
        <f>IF($J509=0,"",IF(INDEX('Прайс и заказ'!L:L,$J509)="","",INDEX('Прайс и заказ'!L:L,$J509)))</f>
      </c>
      <c r="I509" s="13" t="str">
        <f>IF($J509=0,"",IF(INDEX('Прайс и заказ'!M:M,$J509)="","",INDEX('Прайс и заказ'!M:M,$J509)))</f>
      </c>
      <c r="J509" t="str">
        <f>IFERROR(MATCH(501,'Прайс и заказ'!$N$7:$N$533,0)+6,0)</f>
      </c>
      <c r="L509" t="str">
        <f>IF($J509=0,"",IF(INDEX('Прайс и заказ'!Q:Q,$J509)="","",INDEX('Прайс и заказ'!Q:Q,$J509)))</f>
      </c>
    </row>
    <row r="510" spans="1:12" customHeight="1" ht="40">
      <c r="A510" s="13" t="str">
        <f>IF($J510=0,"",IFERROR(_xlfn.IMAGE(INDEX('Прайс и заказ'!$O:$O,$J510)),""))</f>
      </c>
      <c r="B510" s="61" t="str">
        <f>IF($J510=0,"",IF(INDEX('Прайс и заказ'!B:B,$J510)="","",INDEX('Прайс и заказ'!B:B,$J510)))</f>
      </c>
      <c r="C510" s="64" t="str">
        <f>IF($J510=0,"",IF(INDEX('Прайс и заказ'!C:C,$J510)="","",INDEX('Прайс и заказ'!C:C,$J510)))</f>
      </c>
      <c r="D510" s="64" t="str">
        <f>IF($J510=0,"",IF(INDEX('Прайс и заказ'!D:D,$J510)="","",INDEX('Прайс и заказ'!D:D,$J510)))</f>
      </c>
      <c r="E510" s="61" t="str">
        <f>IF($J510=0,"",IF(INDEX('Прайс и заказ'!F:F,$J510)="","",INDEX('Прайс и заказ'!F:F,$J510)))</f>
      </c>
      <c r="F510" s="62" t="str">
        <f>IF($J510=0,"",IF(INDEX('Прайс и заказ'!I:I,$J510)="","",INDEX('Прайс и заказ'!I:I,$J510)))</f>
      </c>
      <c r="G510" s="63" t="str">
        <f>IF($J510=0,"",IF(INDEX('Прайс и заказ'!K:K,$J510)="","",INDEX('Прайс и заказ'!K:K,$J510)))</f>
      </c>
      <c r="H510" s="62" t="str">
        <f>IF($J510=0,"",IF(INDEX('Прайс и заказ'!L:L,$J510)="","",INDEX('Прайс и заказ'!L:L,$J510)))</f>
      </c>
      <c r="I510" s="13" t="str">
        <f>IF($J510=0,"",IF(INDEX('Прайс и заказ'!M:M,$J510)="","",INDEX('Прайс и заказ'!M:M,$J510)))</f>
      </c>
      <c r="J510" t="str">
        <f>IFERROR(MATCH(502,'Прайс и заказ'!$N$7:$N$533,0)+6,0)</f>
      </c>
      <c r="L510" t="str">
        <f>IF($J510=0,"",IF(INDEX('Прайс и заказ'!Q:Q,$J510)="","",INDEX('Прайс и заказ'!Q:Q,$J510)))</f>
      </c>
    </row>
    <row r="511" spans="1:12" customHeight="1" ht="40">
      <c r="A511" s="13" t="str">
        <f>IF($J511=0,"",IFERROR(_xlfn.IMAGE(INDEX('Прайс и заказ'!$O:$O,$J511)),""))</f>
      </c>
      <c r="B511" s="61" t="str">
        <f>IF($J511=0,"",IF(INDEX('Прайс и заказ'!B:B,$J511)="","",INDEX('Прайс и заказ'!B:B,$J511)))</f>
      </c>
      <c r="C511" s="64" t="str">
        <f>IF($J511=0,"",IF(INDEX('Прайс и заказ'!C:C,$J511)="","",INDEX('Прайс и заказ'!C:C,$J511)))</f>
      </c>
      <c r="D511" s="64" t="str">
        <f>IF($J511=0,"",IF(INDEX('Прайс и заказ'!D:D,$J511)="","",INDEX('Прайс и заказ'!D:D,$J511)))</f>
      </c>
      <c r="E511" s="61" t="str">
        <f>IF($J511=0,"",IF(INDEX('Прайс и заказ'!F:F,$J511)="","",INDEX('Прайс и заказ'!F:F,$J511)))</f>
      </c>
      <c r="F511" s="62" t="str">
        <f>IF($J511=0,"",IF(INDEX('Прайс и заказ'!I:I,$J511)="","",INDEX('Прайс и заказ'!I:I,$J511)))</f>
      </c>
      <c r="G511" s="63" t="str">
        <f>IF($J511=0,"",IF(INDEX('Прайс и заказ'!K:K,$J511)="","",INDEX('Прайс и заказ'!K:K,$J511)))</f>
      </c>
      <c r="H511" s="62" t="str">
        <f>IF($J511=0,"",IF(INDEX('Прайс и заказ'!L:L,$J511)="","",INDEX('Прайс и заказ'!L:L,$J511)))</f>
      </c>
      <c r="I511" s="13" t="str">
        <f>IF($J511=0,"",IF(INDEX('Прайс и заказ'!M:M,$J511)="","",INDEX('Прайс и заказ'!M:M,$J511)))</f>
      </c>
      <c r="J511" t="str">
        <f>IFERROR(MATCH(503,'Прайс и заказ'!$N$7:$N$533,0)+6,0)</f>
      </c>
      <c r="L511" t="str">
        <f>IF($J511=0,"",IF(INDEX('Прайс и заказ'!Q:Q,$J511)="","",INDEX('Прайс и заказ'!Q:Q,$J511)))</f>
      </c>
    </row>
    <row r="512" spans="1:12" customHeight="1" ht="40">
      <c r="A512" s="13" t="str">
        <f>IF($J512=0,"",IFERROR(_xlfn.IMAGE(INDEX('Прайс и заказ'!$O:$O,$J512)),""))</f>
      </c>
      <c r="B512" s="61" t="str">
        <f>IF($J512=0,"",IF(INDEX('Прайс и заказ'!B:B,$J512)="","",INDEX('Прайс и заказ'!B:B,$J512)))</f>
      </c>
      <c r="C512" s="64" t="str">
        <f>IF($J512=0,"",IF(INDEX('Прайс и заказ'!C:C,$J512)="","",INDEX('Прайс и заказ'!C:C,$J512)))</f>
      </c>
      <c r="D512" s="64" t="str">
        <f>IF($J512=0,"",IF(INDEX('Прайс и заказ'!D:D,$J512)="","",INDEX('Прайс и заказ'!D:D,$J512)))</f>
      </c>
      <c r="E512" s="61" t="str">
        <f>IF($J512=0,"",IF(INDEX('Прайс и заказ'!F:F,$J512)="","",INDEX('Прайс и заказ'!F:F,$J512)))</f>
      </c>
      <c r="F512" s="62" t="str">
        <f>IF($J512=0,"",IF(INDEX('Прайс и заказ'!I:I,$J512)="","",INDEX('Прайс и заказ'!I:I,$J512)))</f>
      </c>
      <c r="G512" s="63" t="str">
        <f>IF($J512=0,"",IF(INDEX('Прайс и заказ'!K:K,$J512)="","",INDEX('Прайс и заказ'!K:K,$J512)))</f>
      </c>
      <c r="H512" s="62" t="str">
        <f>IF($J512=0,"",IF(INDEX('Прайс и заказ'!L:L,$J512)="","",INDEX('Прайс и заказ'!L:L,$J512)))</f>
      </c>
      <c r="I512" s="13" t="str">
        <f>IF($J512=0,"",IF(INDEX('Прайс и заказ'!M:M,$J512)="","",INDEX('Прайс и заказ'!M:M,$J512)))</f>
      </c>
      <c r="J512" t="str">
        <f>IFERROR(MATCH(504,'Прайс и заказ'!$N$7:$N$533,0)+6,0)</f>
      </c>
      <c r="L512" t="str">
        <f>IF($J512=0,"",IF(INDEX('Прайс и заказ'!Q:Q,$J512)="","",INDEX('Прайс и заказ'!Q:Q,$J512)))</f>
      </c>
    </row>
    <row r="513" spans="1:12" customHeight="1" ht="40">
      <c r="A513" s="13" t="str">
        <f>IF($J513=0,"",IFERROR(_xlfn.IMAGE(INDEX('Прайс и заказ'!$O:$O,$J513)),""))</f>
      </c>
      <c r="B513" s="61" t="str">
        <f>IF($J513=0,"",IF(INDEX('Прайс и заказ'!B:B,$J513)="","",INDEX('Прайс и заказ'!B:B,$J513)))</f>
      </c>
      <c r="C513" s="64" t="str">
        <f>IF($J513=0,"",IF(INDEX('Прайс и заказ'!C:C,$J513)="","",INDEX('Прайс и заказ'!C:C,$J513)))</f>
      </c>
      <c r="D513" s="64" t="str">
        <f>IF($J513=0,"",IF(INDEX('Прайс и заказ'!D:D,$J513)="","",INDEX('Прайс и заказ'!D:D,$J513)))</f>
      </c>
      <c r="E513" s="61" t="str">
        <f>IF($J513=0,"",IF(INDEX('Прайс и заказ'!F:F,$J513)="","",INDEX('Прайс и заказ'!F:F,$J513)))</f>
      </c>
      <c r="F513" s="62" t="str">
        <f>IF($J513=0,"",IF(INDEX('Прайс и заказ'!I:I,$J513)="","",INDEX('Прайс и заказ'!I:I,$J513)))</f>
      </c>
      <c r="G513" s="63" t="str">
        <f>IF($J513=0,"",IF(INDEX('Прайс и заказ'!K:K,$J513)="","",INDEX('Прайс и заказ'!K:K,$J513)))</f>
      </c>
      <c r="H513" s="62" t="str">
        <f>IF($J513=0,"",IF(INDEX('Прайс и заказ'!L:L,$J513)="","",INDEX('Прайс и заказ'!L:L,$J513)))</f>
      </c>
      <c r="I513" s="13" t="str">
        <f>IF($J513=0,"",IF(INDEX('Прайс и заказ'!M:M,$J513)="","",INDEX('Прайс и заказ'!M:M,$J513)))</f>
      </c>
      <c r="J513" t="str">
        <f>IFERROR(MATCH(505,'Прайс и заказ'!$N$7:$N$533,0)+6,0)</f>
      </c>
      <c r="L513" t="str">
        <f>IF($J513=0,"",IF(INDEX('Прайс и заказ'!Q:Q,$J513)="","",INDEX('Прайс и заказ'!Q:Q,$J513)))</f>
      </c>
    </row>
    <row r="514" spans="1:12" customHeight="1" ht="40">
      <c r="A514" s="13" t="str">
        <f>IF($J514=0,"",IFERROR(_xlfn.IMAGE(INDEX('Прайс и заказ'!$O:$O,$J514)),""))</f>
      </c>
      <c r="B514" s="61" t="str">
        <f>IF($J514=0,"",IF(INDEX('Прайс и заказ'!B:B,$J514)="","",INDEX('Прайс и заказ'!B:B,$J514)))</f>
      </c>
      <c r="C514" s="64" t="str">
        <f>IF($J514=0,"",IF(INDEX('Прайс и заказ'!C:C,$J514)="","",INDEX('Прайс и заказ'!C:C,$J514)))</f>
      </c>
      <c r="D514" s="64" t="str">
        <f>IF($J514=0,"",IF(INDEX('Прайс и заказ'!D:D,$J514)="","",INDEX('Прайс и заказ'!D:D,$J514)))</f>
      </c>
      <c r="E514" s="61" t="str">
        <f>IF($J514=0,"",IF(INDEX('Прайс и заказ'!F:F,$J514)="","",INDEX('Прайс и заказ'!F:F,$J514)))</f>
      </c>
      <c r="F514" s="62" t="str">
        <f>IF($J514=0,"",IF(INDEX('Прайс и заказ'!I:I,$J514)="","",INDEX('Прайс и заказ'!I:I,$J514)))</f>
      </c>
      <c r="G514" s="63" t="str">
        <f>IF($J514=0,"",IF(INDEX('Прайс и заказ'!K:K,$J514)="","",INDEX('Прайс и заказ'!K:K,$J514)))</f>
      </c>
      <c r="H514" s="62" t="str">
        <f>IF($J514=0,"",IF(INDEX('Прайс и заказ'!L:L,$J514)="","",INDEX('Прайс и заказ'!L:L,$J514)))</f>
      </c>
      <c r="I514" s="13" t="str">
        <f>IF($J514=0,"",IF(INDEX('Прайс и заказ'!M:M,$J514)="","",INDEX('Прайс и заказ'!M:M,$J514)))</f>
      </c>
      <c r="J514" t="str">
        <f>IFERROR(MATCH(506,'Прайс и заказ'!$N$7:$N$533,0)+6,0)</f>
      </c>
      <c r="L514" t="str">
        <f>IF($J514=0,"",IF(INDEX('Прайс и заказ'!Q:Q,$J514)="","",INDEX('Прайс и заказ'!Q:Q,$J514)))</f>
      </c>
    </row>
    <row r="515" spans="1:12" customHeight="1" ht="40">
      <c r="A515" s="13" t="str">
        <f>IF($J515=0,"",IFERROR(_xlfn.IMAGE(INDEX('Прайс и заказ'!$O:$O,$J515)),""))</f>
      </c>
      <c r="B515" s="61" t="str">
        <f>IF($J515=0,"",IF(INDEX('Прайс и заказ'!B:B,$J515)="","",INDEX('Прайс и заказ'!B:B,$J515)))</f>
      </c>
      <c r="C515" s="64" t="str">
        <f>IF($J515=0,"",IF(INDEX('Прайс и заказ'!C:C,$J515)="","",INDEX('Прайс и заказ'!C:C,$J515)))</f>
      </c>
      <c r="D515" s="64" t="str">
        <f>IF($J515=0,"",IF(INDEX('Прайс и заказ'!D:D,$J515)="","",INDEX('Прайс и заказ'!D:D,$J515)))</f>
      </c>
      <c r="E515" s="61" t="str">
        <f>IF($J515=0,"",IF(INDEX('Прайс и заказ'!F:F,$J515)="","",INDEX('Прайс и заказ'!F:F,$J515)))</f>
      </c>
      <c r="F515" s="62" t="str">
        <f>IF($J515=0,"",IF(INDEX('Прайс и заказ'!I:I,$J515)="","",INDEX('Прайс и заказ'!I:I,$J515)))</f>
      </c>
      <c r="G515" s="63" t="str">
        <f>IF($J515=0,"",IF(INDEX('Прайс и заказ'!K:K,$J515)="","",INDEX('Прайс и заказ'!K:K,$J515)))</f>
      </c>
      <c r="H515" s="62" t="str">
        <f>IF($J515=0,"",IF(INDEX('Прайс и заказ'!L:L,$J515)="","",INDEX('Прайс и заказ'!L:L,$J515)))</f>
      </c>
      <c r="I515" s="13" t="str">
        <f>IF($J515=0,"",IF(INDEX('Прайс и заказ'!M:M,$J515)="","",INDEX('Прайс и заказ'!M:M,$J515)))</f>
      </c>
      <c r="J515" t="str">
        <f>IFERROR(MATCH(507,'Прайс и заказ'!$N$7:$N$533,0)+6,0)</f>
      </c>
      <c r="L515" t="str">
        <f>IF($J515=0,"",IF(INDEX('Прайс и заказ'!Q:Q,$J515)="","",INDEX('Прайс и заказ'!Q:Q,$J515)))</f>
      </c>
    </row>
    <row r="516" spans="1:12" customHeight="1" ht="40">
      <c r="A516" s="13" t="str">
        <f>IF($J516=0,"",IFERROR(_xlfn.IMAGE(INDEX('Прайс и заказ'!$O:$O,$J516)),""))</f>
      </c>
      <c r="B516" s="61" t="str">
        <f>IF($J516=0,"",IF(INDEX('Прайс и заказ'!B:B,$J516)="","",INDEX('Прайс и заказ'!B:B,$J516)))</f>
      </c>
      <c r="C516" s="64" t="str">
        <f>IF($J516=0,"",IF(INDEX('Прайс и заказ'!C:C,$J516)="","",INDEX('Прайс и заказ'!C:C,$J516)))</f>
      </c>
      <c r="D516" s="64" t="str">
        <f>IF($J516=0,"",IF(INDEX('Прайс и заказ'!D:D,$J516)="","",INDEX('Прайс и заказ'!D:D,$J516)))</f>
      </c>
      <c r="E516" s="61" t="str">
        <f>IF($J516=0,"",IF(INDEX('Прайс и заказ'!F:F,$J516)="","",INDEX('Прайс и заказ'!F:F,$J516)))</f>
      </c>
      <c r="F516" s="62" t="str">
        <f>IF($J516=0,"",IF(INDEX('Прайс и заказ'!I:I,$J516)="","",INDEX('Прайс и заказ'!I:I,$J516)))</f>
      </c>
      <c r="G516" s="63" t="str">
        <f>IF($J516=0,"",IF(INDEX('Прайс и заказ'!K:K,$J516)="","",INDEX('Прайс и заказ'!K:K,$J516)))</f>
      </c>
      <c r="H516" s="62" t="str">
        <f>IF($J516=0,"",IF(INDEX('Прайс и заказ'!L:L,$J516)="","",INDEX('Прайс и заказ'!L:L,$J516)))</f>
      </c>
      <c r="I516" s="13" t="str">
        <f>IF($J516=0,"",IF(INDEX('Прайс и заказ'!M:M,$J516)="","",INDEX('Прайс и заказ'!M:M,$J516)))</f>
      </c>
      <c r="J516" t="str">
        <f>IFERROR(MATCH(508,'Прайс и заказ'!$N$7:$N$533,0)+6,0)</f>
      </c>
      <c r="L516" t="str">
        <f>IF($J516=0,"",IF(INDEX('Прайс и заказ'!Q:Q,$J516)="","",INDEX('Прайс и заказ'!Q:Q,$J516)))</f>
      </c>
    </row>
    <row r="517" spans="1:12" customHeight="1" ht="40">
      <c r="A517" s="13" t="str">
        <f>IF($J517=0,"",IFERROR(_xlfn.IMAGE(INDEX('Прайс и заказ'!$O:$O,$J517)),""))</f>
      </c>
      <c r="B517" s="61" t="str">
        <f>IF($J517=0,"",IF(INDEX('Прайс и заказ'!B:B,$J517)="","",INDEX('Прайс и заказ'!B:B,$J517)))</f>
      </c>
      <c r="C517" s="64" t="str">
        <f>IF($J517=0,"",IF(INDEX('Прайс и заказ'!C:C,$J517)="","",INDEX('Прайс и заказ'!C:C,$J517)))</f>
      </c>
      <c r="D517" s="64" t="str">
        <f>IF($J517=0,"",IF(INDEX('Прайс и заказ'!D:D,$J517)="","",INDEX('Прайс и заказ'!D:D,$J517)))</f>
      </c>
      <c r="E517" s="61" t="str">
        <f>IF($J517=0,"",IF(INDEX('Прайс и заказ'!F:F,$J517)="","",INDEX('Прайс и заказ'!F:F,$J517)))</f>
      </c>
      <c r="F517" s="62" t="str">
        <f>IF($J517=0,"",IF(INDEX('Прайс и заказ'!I:I,$J517)="","",INDEX('Прайс и заказ'!I:I,$J517)))</f>
      </c>
      <c r="G517" s="63" t="str">
        <f>IF($J517=0,"",IF(INDEX('Прайс и заказ'!K:K,$J517)="","",INDEX('Прайс и заказ'!K:K,$J517)))</f>
      </c>
      <c r="H517" s="62" t="str">
        <f>IF($J517=0,"",IF(INDEX('Прайс и заказ'!L:L,$J517)="","",INDEX('Прайс и заказ'!L:L,$J517)))</f>
      </c>
      <c r="I517" s="13" t="str">
        <f>IF($J517=0,"",IF(INDEX('Прайс и заказ'!M:M,$J517)="","",INDEX('Прайс и заказ'!M:M,$J517)))</f>
      </c>
      <c r="J517" t="str">
        <f>IFERROR(MATCH(509,'Прайс и заказ'!$N$7:$N$533,0)+6,0)</f>
      </c>
      <c r="L517" t="str">
        <f>IF($J517=0,"",IF(INDEX('Прайс и заказ'!Q:Q,$J517)="","",INDEX('Прайс и заказ'!Q:Q,$J517)))</f>
      </c>
    </row>
    <row r="518" spans="1:12" customHeight="1" ht="40">
      <c r="A518" s="13" t="str">
        <f>IF($J518=0,"",IFERROR(_xlfn.IMAGE(INDEX('Прайс и заказ'!$O:$O,$J518)),""))</f>
      </c>
      <c r="B518" s="61" t="str">
        <f>IF($J518=0,"",IF(INDEX('Прайс и заказ'!B:B,$J518)="","",INDEX('Прайс и заказ'!B:B,$J518)))</f>
      </c>
      <c r="C518" s="64" t="str">
        <f>IF($J518=0,"",IF(INDEX('Прайс и заказ'!C:C,$J518)="","",INDEX('Прайс и заказ'!C:C,$J518)))</f>
      </c>
      <c r="D518" s="64" t="str">
        <f>IF($J518=0,"",IF(INDEX('Прайс и заказ'!D:D,$J518)="","",INDEX('Прайс и заказ'!D:D,$J518)))</f>
      </c>
      <c r="E518" s="61" t="str">
        <f>IF($J518=0,"",IF(INDEX('Прайс и заказ'!F:F,$J518)="","",INDEX('Прайс и заказ'!F:F,$J518)))</f>
      </c>
      <c r="F518" s="62" t="str">
        <f>IF($J518=0,"",IF(INDEX('Прайс и заказ'!I:I,$J518)="","",INDEX('Прайс и заказ'!I:I,$J518)))</f>
      </c>
      <c r="G518" s="63" t="str">
        <f>IF($J518=0,"",IF(INDEX('Прайс и заказ'!K:K,$J518)="","",INDEX('Прайс и заказ'!K:K,$J518)))</f>
      </c>
      <c r="H518" s="62" t="str">
        <f>IF($J518=0,"",IF(INDEX('Прайс и заказ'!L:L,$J518)="","",INDEX('Прайс и заказ'!L:L,$J518)))</f>
      </c>
      <c r="I518" s="13" t="str">
        <f>IF($J518=0,"",IF(INDEX('Прайс и заказ'!M:M,$J518)="","",INDEX('Прайс и заказ'!M:M,$J518)))</f>
      </c>
      <c r="J518" t="str">
        <f>IFERROR(MATCH(510,'Прайс и заказ'!$N$7:$N$533,0)+6,0)</f>
      </c>
      <c r="L518" t="str">
        <f>IF($J518=0,"",IF(INDEX('Прайс и заказ'!Q:Q,$J518)="","",INDEX('Прайс и заказ'!Q:Q,$J518)))</f>
      </c>
    </row>
    <row r="519" spans="1:12" customHeight="1" ht="40">
      <c r="A519" s="13" t="str">
        <f>IF($J519=0,"",IFERROR(_xlfn.IMAGE(INDEX('Прайс и заказ'!$O:$O,$J519)),""))</f>
      </c>
      <c r="B519" s="61" t="str">
        <f>IF($J519=0,"",IF(INDEX('Прайс и заказ'!B:B,$J519)="","",INDEX('Прайс и заказ'!B:B,$J519)))</f>
      </c>
      <c r="C519" s="64" t="str">
        <f>IF($J519=0,"",IF(INDEX('Прайс и заказ'!C:C,$J519)="","",INDEX('Прайс и заказ'!C:C,$J519)))</f>
      </c>
      <c r="D519" s="64" t="str">
        <f>IF($J519=0,"",IF(INDEX('Прайс и заказ'!D:D,$J519)="","",INDEX('Прайс и заказ'!D:D,$J519)))</f>
      </c>
      <c r="E519" s="61" t="str">
        <f>IF($J519=0,"",IF(INDEX('Прайс и заказ'!F:F,$J519)="","",INDEX('Прайс и заказ'!F:F,$J519)))</f>
      </c>
      <c r="F519" s="62" t="str">
        <f>IF($J519=0,"",IF(INDEX('Прайс и заказ'!I:I,$J519)="","",INDEX('Прайс и заказ'!I:I,$J519)))</f>
      </c>
      <c r="G519" s="63" t="str">
        <f>IF($J519=0,"",IF(INDEX('Прайс и заказ'!K:K,$J519)="","",INDEX('Прайс и заказ'!K:K,$J519)))</f>
      </c>
      <c r="H519" s="62" t="str">
        <f>IF($J519=0,"",IF(INDEX('Прайс и заказ'!L:L,$J519)="","",INDEX('Прайс и заказ'!L:L,$J519)))</f>
      </c>
      <c r="I519" s="13" t="str">
        <f>IF($J519=0,"",IF(INDEX('Прайс и заказ'!M:M,$J519)="","",INDEX('Прайс и заказ'!M:M,$J519)))</f>
      </c>
      <c r="J519" t="str">
        <f>IFERROR(MATCH(511,'Прайс и заказ'!$N$7:$N$533,0)+6,0)</f>
      </c>
      <c r="L519" t="str">
        <f>IF($J519=0,"",IF(INDEX('Прайс и заказ'!Q:Q,$J519)="","",INDEX('Прайс и заказ'!Q:Q,$J519)))</f>
      </c>
    </row>
    <row r="520" spans="1:12" customHeight="1" ht="40">
      <c r="A520" s="13" t="str">
        <f>IF($J520=0,"",IFERROR(_xlfn.IMAGE(INDEX('Прайс и заказ'!$O:$O,$J520)),""))</f>
      </c>
      <c r="B520" s="61" t="str">
        <f>IF($J520=0,"",IF(INDEX('Прайс и заказ'!B:B,$J520)="","",INDEX('Прайс и заказ'!B:B,$J520)))</f>
      </c>
      <c r="C520" s="64" t="str">
        <f>IF($J520=0,"",IF(INDEX('Прайс и заказ'!C:C,$J520)="","",INDEX('Прайс и заказ'!C:C,$J520)))</f>
      </c>
      <c r="D520" s="64" t="str">
        <f>IF($J520=0,"",IF(INDEX('Прайс и заказ'!D:D,$J520)="","",INDEX('Прайс и заказ'!D:D,$J520)))</f>
      </c>
      <c r="E520" s="61" t="str">
        <f>IF($J520=0,"",IF(INDEX('Прайс и заказ'!F:F,$J520)="","",INDEX('Прайс и заказ'!F:F,$J520)))</f>
      </c>
      <c r="F520" s="62" t="str">
        <f>IF($J520=0,"",IF(INDEX('Прайс и заказ'!I:I,$J520)="","",INDEX('Прайс и заказ'!I:I,$J520)))</f>
      </c>
      <c r="G520" s="63" t="str">
        <f>IF($J520=0,"",IF(INDEX('Прайс и заказ'!K:K,$J520)="","",INDEX('Прайс и заказ'!K:K,$J520)))</f>
      </c>
      <c r="H520" s="62" t="str">
        <f>IF($J520=0,"",IF(INDEX('Прайс и заказ'!L:L,$J520)="","",INDEX('Прайс и заказ'!L:L,$J520)))</f>
      </c>
      <c r="I520" s="13" t="str">
        <f>IF($J520=0,"",IF(INDEX('Прайс и заказ'!M:M,$J520)="","",INDEX('Прайс и заказ'!M:M,$J520)))</f>
      </c>
      <c r="J520" t="str">
        <f>IFERROR(MATCH(512,'Прайс и заказ'!$N$7:$N$533,0)+6,0)</f>
      </c>
      <c r="L520" t="str">
        <f>IF($J520=0,"",IF(INDEX('Прайс и заказ'!Q:Q,$J520)="","",INDEX('Прайс и заказ'!Q:Q,$J520)))</f>
      </c>
    </row>
    <row r="521" spans="1:12" customHeight="1" ht="40">
      <c r="A521" s="13" t="str">
        <f>IF($J521=0,"",IFERROR(_xlfn.IMAGE(INDEX('Прайс и заказ'!$O:$O,$J521)),""))</f>
      </c>
      <c r="B521" s="61" t="str">
        <f>IF($J521=0,"",IF(INDEX('Прайс и заказ'!B:B,$J521)="","",INDEX('Прайс и заказ'!B:B,$J521)))</f>
      </c>
      <c r="C521" s="64" t="str">
        <f>IF($J521=0,"",IF(INDEX('Прайс и заказ'!C:C,$J521)="","",INDEX('Прайс и заказ'!C:C,$J521)))</f>
      </c>
      <c r="D521" s="64" t="str">
        <f>IF($J521=0,"",IF(INDEX('Прайс и заказ'!D:D,$J521)="","",INDEX('Прайс и заказ'!D:D,$J521)))</f>
      </c>
      <c r="E521" s="61" t="str">
        <f>IF($J521=0,"",IF(INDEX('Прайс и заказ'!F:F,$J521)="","",INDEX('Прайс и заказ'!F:F,$J521)))</f>
      </c>
      <c r="F521" s="62" t="str">
        <f>IF($J521=0,"",IF(INDEX('Прайс и заказ'!I:I,$J521)="","",INDEX('Прайс и заказ'!I:I,$J521)))</f>
      </c>
      <c r="G521" s="63" t="str">
        <f>IF($J521=0,"",IF(INDEX('Прайс и заказ'!K:K,$J521)="","",INDEX('Прайс и заказ'!K:K,$J521)))</f>
      </c>
      <c r="H521" s="62" t="str">
        <f>IF($J521=0,"",IF(INDEX('Прайс и заказ'!L:L,$J521)="","",INDEX('Прайс и заказ'!L:L,$J521)))</f>
      </c>
      <c r="I521" s="13" t="str">
        <f>IF($J521=0,"",IF(INDEX('Прайс и заказ'!M:M,$J521)="","",INDEX('Прайс и заказ'!M:M,$J521)))</f>
      </c>
      <c r="J521" t="str">
        <f>IFERROR(MATCH(513,'Прайс и заказ'!$N$7:$N$533,0)+6,0)</f>
      </c>
      <c r="L521" t="str">
        <f>IF($J521=0,"",IF(INDEX('Прайс и заказ'!Q:Q,$J521)="","",INDEX('Прайс и заказ'!Q:Q,$J521)))</f>
      </c>
    </row>
    <row r="522" spans="1:12" customHeight="1" ht="40">
      <c r="A522" s="13" t="str">
        <f>IF($J522=0,"",IFERROR(_xlfn.IMAGE(INDEX('Прайс и заказ'!$O:$O,$J522)),""))</f>
      </c>
      <c r="B522" s="61" t="str">
        <f>IF($J522=0,"",IF(INDEX('Прайс и заказ'!B:B,$J522)="","",INDEX('Прайс и заказ'!B:B,$J522)))</f>
      </c>
      <c r="C522" s="64" t="str">
        <f>IF($J522=0,"",IF(INDEX('Прайс и заказ'!C:C,$J522)="","",INDEX('Прайс и заказ'!C:C,$J522)))</f>
      </c>
      <c r="D522" s="64" t="str">
        <f>IF($J522=0,"",IF(INDEX('Прайс и заказ'!D:D,$J522)="","",INDEX('Прайс и заказ'!D:D,$J522)))</f>
      </c>
      <c r="E522" s="61" t="str">
        <f>IF($J522=0,"",IF(INDEX('Прайс и заказ'!F:F,$J522)="","",INDEX('Прайс и заказ'!F:F,$J522)))</f>
      </c>
      <c r="F522" s="62" t="str">
        <f>IF($J522=0,"",IF(INDEX('Прайс и заказ'!I:I,$J522)="","",INDEX('Прайс и заказ'!I:I,$J522)))</f>
      </c>
      <c r="G522" s="63" t="str">
        <f>IF($J522=0,"",IF(INDEX('Прайс и заказ'!K:K,$J522)="","",INDEX('Прайс и заказ'!K:K,$J522)))</f>
      </c>
      <c r="H522" s="62" t="str">
        <f>IF($J522=0,"",IF(INDEX('Прайс и заказ'!L:L,$J522)="","",INDEX('Прайс и заказ'!L:L,$J522)))</f>
      </c>
      <c r="I522" s="13" t="str">
        <f>IF($J522=0,"",IF(INDEX('Прайс и заказ'!M:M,$J522)="","",INDEX('Прайс и заказ'!M:M,$J522)))</f>
      </c>
      <c r="J522" t="str">
        <f>IFERROR(MATCH(514,'Прайс и заказ'!$N$7:$N$533,0)+6,0)</f>
      </c>
      <c r="L522" t="str">
        <f>IF($J522=0,"",IF(INDEX('Прайс и заказ'!Q:Q,$J522)="","",INDEX('Прайс и заказ'!Q:Q,$J522)))</f>
      </c>
    </row>
    <row r="523" spans="1:12" customHeight="1" ht="40">
      <c r="A523" s="13" t="str">
        <f>IF($J523=0,"",IFERROR(_xlfn.IMAGE(INDEX('Прайс и заказ'!$O:$O,$J523)),""))</f>
      </c>
      <c r="B523" s="61" t="str">
        <f>IF($J523=0,"",IF(INDEX('Прайс и заказ'!B:B,$J523)="","",INDEX('Прайс и заказ'!B:B,$J523)))</f>
      </c>
      <c r="C523" s="64" t="str">
        <f>IF($J523=0,"",IF(INDEX('Прайс и заказ'!C:C,$J523)="","",INDEX('Прайс и заказ'!C:C,$J523)))</f>
      </c>
      <c r="D523" s="64" t="str">
        <f>IF($J523=0,"",IF(INDEX('Прайс и заказ'!D:D,$J523)="","",INDEX('Прайс и заказ'!D:D,$J523)))</f>
      </c>
      <c r="E523" s="61" t="str">
        <f>IF($J523=0,"",IF(INDEX('Прайс и заказ'!F:F,$J523)="","",INDEX('Прайс и заказ'!F:F,$J523)))</f>
      </c>
      <c r="F523" s="62" t="str">
        <f>IF($J523=0,"",IF(INDEX('Прайс и заказ'!I:I,$J523)="","",INDEX('Прайс и заказ'!I:I,$J523)))</f>
      </c>
      <c r="G523" s="63" t="str">
        <f>IF($J523=0,"",IF(INDEX('Прайс и заказ'!K:K,$J523)="","",INDEX('Прайс и заказ'!K:K,$J523)))</f>
      </c>
      <c r="H523" s="62" t="str">
        <f>IF($J523=0,"",IF(INDEX('Прайс и заказ'!L:L,$J523)="","",INDEX('Прайс и заказ'!L:L,$J523)))</f>
      </c>
      <c r="I523" s="13" t="str">
        <f>IF($J523=0,"",IF(INDEX('Прайс и заказ'!M:M,$J523)="","",INDEX('Прайс и заказ'!M:M,$J523)))</f>
      </c>
      <c r="J523" t="str">
        <f>IFERROR(MATCH(515,'Прайс и заказ'!$N$7:$N$533,0)+6,0)</f>
      </c>
      <c r="L523" t="str">
        <f>IF($J523=0,"",IF(INDEX('Прайс и заказ'!Q:Q,$J523)="","",INDEX('Прайс и заказ'!Q:Q,$J523)))</f>
      </c>
    </row>
    <row r="524" spans="1:12" customHeight="1" ht="40">
      <c r="A524" s="13" t="str">
        <f>IF($J524=0,"",IFERROR(_xlfn.IMAGE(INDEX('Прайс и заказ'!$O:$O,$J524)),""))</f>
      </c>
      <c r="B524" s="61" t="str">
        <f>IF($J524=0,"",IF(INDEX('Прайс и заказ'!B:B,$J524)="","",INDEX('Прайс и заказ'!B:B,$J524)))</f>
      </c>
      <c r="C524" s="64" t="str">
        <f>IF($J524=0,"",IF(INDEX('Прайс и заказ'!C:C,$J524)="","",INDEX('Прайс и заказ'!C:C,$J524)))</f>
      </c>
      <c r="D524" s="64" t="str">
        <f>IF($J524=0,"",IF(INDEX('Прайс и заказ'!D:D,$J524)="","",INDEX('Прайс и заказ'!D:D,$J524)))</f>
      </c>
      <c r="E524" s="61" t="str">
        <f>IF($J524=0,"",IF(INDEX('Прайс и заказ'!F:F,$J524)="","",INDEX('Прайс и заказ'!F:F,$J524)))</f>
      </c>
      <c r="F524" s="62" t="str">
        <f>IF($J524=0,"",IF(INDEX('Прайс и заказ'!I:I,$J524)="","",INDEX('Прайс и заказ'!I:I,$J524)))</f>
      </c>
      <c r="G524" s="63" t="str">
        <f>IF($J524=0,"",IF(INDEX('Прайс и заказ'!K:K,$J524)="","",INDEX('Прайс и заказ'!K:K,$J524)))</f>
      </c>
      <c r="H524" s="62" t="str">
        <f>IF($J524=0,"",IF(INDEX('Прайс и заказ'!L:L,$J524)="","",INDEX('Прайс и заказ'!L:L,$J524)))</f>
      </c>
      <c r="I524" s="13" t="str">
        <f>IF($J524=0,"",IF(INDEX('Прайс и заказ'!M:M,$J524)="","",INDEX('Прайс и заказ'!M:M,$J524)))</f>
      </c>
      <c r="J524" t="str">
        <f>IFERROR(MATCH(516,'Прайс и заказ'!$N$7:$N$533,0)+6,0)</f>
      </c>
      <c r="L524" t="str">
        <f>IF($J524=0,"",IF(INDEX('Прайс и заказ'!Q:Q,$J524)="","",INDEX('Прайс и заказ'!Q:Q,$J524)))</f>
      </c>
    </row>
    <row r="525" spans="1:12" customHeight="1" ht="40">
      <c r="A525" s="13" t="str">
        <f>IF($J525=0,"",IFERROR(_xlfn.IMAGE(INDEX('Прайс и заказ'!$O:$O,$J525)),""))</f>
      </c>
      <c r="B525" s="61" t="str">
        <f>IF($J525=0,"",IF(INDEX('Прайс и заказ'!B:B,$J525)="","",INDEX('Прайс и заказ'!B:B,$J525)))</f>
      </c>
      <c r="C525" s="64" t="str">
        <f>IF($J525=0,"",IF(INDEX('Прайс и заказ'!C:C,$J525)="","",INDEX('Прайс и заказ'!C:C,$J525)))</f>
      </c>
      <c r="D525" s="64" t="str">
        <f>IF($J525=0,"",IF(INDEX('Прайс и заказ'!D:D,$J525)="","",INDEX('Прайс и заказ'!D:D,$J525)))</f>
      </c>
      <c r="E525" s="61" t="str">
        <f>IF($J525=0,"",IF(INDEX('Прайс и заказ'!F:F,$J525)="","",INDEX('Прайс и заказ'!F:F,$J525)))</f>
      </c>
      <c r="F525" s="62" t="str">
        <f>IF($J525=0,"",IF(INDEX('Прайс и заказ'!I:I,$J525)="","",INDEX('Прайс и заказ'!I:I,$J525)))</f>
      </c>
      <c r="G525" s="63" t="str">
        <f>IF($J525=0,"",IF(INDEX('Прайс и заказ'!K:K,$J525)="","",INDEX('Прайс и заказ'!K:K,$J525)))</f>
      </c>
      <c r="H525" s="62" t="str">
        <f>IF($J525=0,"",IF(INDEX('Прайс и заказ'!L:L,$J525)="","",INDEX('Прайс и заказ'!L:L,$J525)))</f>
      </c>
      <c r="I525" s="13" t="str">
        <f>IF($J525=0,"",IF(INDEX('Прайс и заказ'!M:M,$J525)="","",INDEX('Прайс и заказ'!M:M,$J525)))</f>
      </c>
      <c r="J525" t="str">
        <f>IFERROR(MATCH(517,'Прайс и заказ'!$N$7:$N$533,0)+6,0)</f>
      </c>
      <c r="L525" t="str">
        <f>IF($J525=0,"",IF(INDEX('Прайс и заказ'!Q:Q,$J525)="","",INDEX('Прайс и заказ'!Q:Q,$J525)))</f>
      </c>
    </row>
    <row r="526" spans="1:12" customHeight="1" ht="40">
      <c r="A526" s="13" t="str">
        <f>IF($J526=0,"",IFERROR(_xlfn.IMAGE(INDEX('Прайс и заказ'!$O:$O,$J526)),""))</f>
      </c>
      <c r="B526" s="61" t="str">
        <f>IF($J526=0,"",IF(INDEX('Прайс и заказ'!B:B,$J526)="","",INDEX('Прайс и заказ'!B:B,$J526)))</f>
      </c>
      <c r="C526" s="64" t="str">
        <f>IF($J526=0,"",IF(INDEX('Прайс и заказ'!C:C,$J526)="","",INDEX('Прайс и заказ'!C:C,$J526)))</f>
      </c>
      <c r="D526" s="64" t="str">
        <f>IF($J526=0,"",IF(INDEX('Прайс и заказ'!D:D,$J526)="","",INDEX('Прайс и заказ'!D:D,$J526)))</f>
      </c>
      <c r="E526" s="61" t="str">
        <f>IF($J526=0,"",IF(INDEX('Прайс и заказ'!F:F,$J526)="","",INDEX('Прайс и заказ'!F:F,$J526)))</f>
      </c>
      <c r="F526" s="62" t="str">
        <f>IF($J526=0,"",IF(INDEX('Прайс и заказ'!I:I,$J526)="","",INDEX('Прайс и заказ'!I:I,$J526)))</f>
      </c>
      <c r="G526" s="63" t="str">
        <f>IF($J526=0,"",IF(INDEX('Прайс и заказ'!K:K,$J526)="","",INDEX('Прайс и заказ'!K:K,$J526)))</f>
      </c>
      <c r="H526" s="62" t="str">
        <f>IF($J526=0,"",IF(INDEX('Прайс и заказ'!L:L,$J526)="","",INDEX('Прайс и заказ'!L:L,$J526)))</f>
      </c>
      <c r="I526" s="13" t="str">
        <f>IF($J526=0,"",IF(INDEX('Прайс и заказ'!M:M,$J526)="","",INDEX('Прайс и заказ'!M:M,$J526)))</f>
      </c>
      <c r="J526" t="str">
        <f>IFERROR(MATCH(518,'Прайс и заказ'!$N$7:$N$533,0)+6,0)</f>
      </c>
      <c r="L526" t="str">
        <f>IF($J526=0,"",IF(INDEX('Прайс и заказ'!Q:Q,$J526)="","",INDEX('Прайс и заказ'!Q:Q,$J526)))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526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1999</v>
      </c>
    </row>
    <row r="2" spans="1:6">
      <c r="A2" t="s">
        <v>2000</v>
      </c>
    </row>
    <row r="3" spans="1:6">
      <c r="A3" t="s">
        <v>2001</v>
      </c>
    </row>
    <row r="4" spans="1:6">
      <c r="A4" t="s">
        <v>2002</v>
      </c>
    </row>
    <row r="5" spans="1:6">
      <c r="A5" t="s">
        <v>2003</v>
      </c>
      <c r="B5" t="s">
        <v>2004</v>
      </c>
      <c r="C5" t="s">
        <v>2005</v>
      </c>
      <c r="D5" t="s">
        <v>2006</v>
      </c>
    </row>
    <row r="6" spans="1:6">
      <c r="A6" t="s">
        <v>2007</v>
      </c>
      <c r="B6" t="s">
        <v>2008</v>
      </c>
      <c r="C6" t="s">
        <v>2009</v>
      </c>
      <c r="D6" t="s">
        <v>2010</v>
      </c>
      <c r="E6" t="s">
        <v>2011</v>
      </c>
      <c r="F6" t="s">
        <v>2012</v>
      </c>
    </row>
    <row r="7" spans="1:6">
      <c r="A7" t="s">
        <v>2013</v>
      </c>
      <c r="B7">
        <v>6</v>
      </c>
      <c r="C7" t="s">
        <v>2014</v>
      </c>
      <c r="D7" t="s">
        <v>2015</v>
      </c>
      <c r="E7" t="s">
        <v>2016</v>
      </c>
      <c r="F7" t="s">
        <v>2017</v>
      </c>
    </row>
    <row r="8" spans="1:6">
      <c r="A8" t="s">
        <v>2018</v>
      </c>
      <c r="B8">
        <v>8</v>
      </c>
      <c r="C8" t="s">
        <v>2019</v>
      </c>
      <c r="D8" t="s">
        <v>2020</v>
      </c>
      <c r="E8" t="s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2026-10-01T20:27:44+04:00</dcterms:created>
  <dcterms:modified xsi:type="dcterms:W3CDTF">2026-10-01T20:27:44+04:00</dcterms:modified>
  <dc:title>Прайс-лист LavrPack — Декор и аксессуары</dc:title>
  <dc:description>Сформировано на www.lavrpack.ru 01.10.2026 20:27</dc:description>
  <dc:subject/>
  <cp:keywords/>
  <cp:category/>
</cp:coreProperties>
</file>