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 и заказ" sheetId="1" r:id="rId4"/>
    <sheet name="Ваш заказ" sheetId="2" r:id="rId5"/>
    <sheet name="_1С" sheetId="3" state="veryHidden" r:id="rId6"/>
  </sheets>
  <definedNames>
    <definedName name="_xlnm.Print_Titles" localSheetId="0">'Прайс и заказ'!$6:$6</definedName>
    <definedName name="_xlnm.Print_Titles" localSheetId="1">'Ваш заказ'!$8:$8</definedName>
    <definedName name="_xlnm.Print_Area" localSheetId="1">'Ваш заказ'!$A$1:$I$31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<sst xmlns="http://schemas.openxmlformats.org/spreadsheetml/2006/main" uniqueCount="143">
  <si>
    <t xml:space="preserve">   ·   Прайс-лист «Декор и аксессуары — Фетр» · 01.10.2026</t>
  </si>
  <si>
    <t>Компания</t>
  </si>
  <si>
    <t>Контактное лицо</t>
  </si>
  <si>
    <t>Телефон</t>
  </si>
  <si>
    <t>Город</t>
  </si>
  <si>
    <t>Комментарий</t>
  </si>
  <si>
    <t>Дата прайса</t>
  </si>
  <si>
    <t>01.10.2026 20:29</t>
  </si>
  <si>
    <t>Категория</t>
  </si>
  <si>
    <t>Декор и аксессуары — Фетр</t>
  </si>
  <si>
    <t>Источник</t>
  </si>
  <si>
    <t>https://www.lavrpack.ru</t>
  </si>
  <si>
    <t>Поиск по прайсу</t>
  </si>
  <si>
    <t>Заполните колонку «Заказать» — выбранные позиции сами соберутся на листе «Ваш заказ».
LavrPack · +7 (8482) 63-53-54 · 8 (800) 444-26-45 · www.lavrpack.ru</t>
  </si>
  <si>
    <t>Фото</t>
  </si>
  <si>
    <t>Артикул</t>
  </si>
  <si>
    <t>Товар</t>
  </si>
  <si>
    <t>Цвет / вариант</t>
  </si>
  <si>
    <t>Размер / характеристика</t>
  </si>
  <si>
    <t>Ед.</t>
  </si>
  <si>
    <t>В коробке</t>
  </si>
  <si>
    <t>Опт, с НДС</t>
  </si>
  <si>
    <t>В наличии</t>
  </si>
  <si>
    <t>Заказать</t>
  </si>
  <si>
    <t>Сумма</t>
  </si>
  <si>
    <t>Фетр — 23 поз.</t>
  </si>
  <si>
    <t>5ab38429-7f2e-11ec-b73f-0018e40a3af2</t>
  </si>
  <si>
    <t>11072</t>
  </si>
  <si>
    <t>Упак. материал</t>
  </si>
  <si>
    <t>Корея</t>
  </si>
  <si>
    <t>Сизофибр 60 см×5 ярд. в ассорт</t>
  </si>
  <si>
    <t>https://www.lavrpack.ru/local/templates/phoenix_v1/images_cache/thumbs/c04f315eb8a3fd02e2d79a64ade8ba3f.webp?v=1790792811</t>
  </si>
  <si>
    <t>0106dc64-7f2c-11ec-b73f-0018e40a3af2</t>
  </si>
  <si>
    <t>48388</t>
  </si>
  <si>
    <t>Фетр</t>
  </si>
  <si>
    <t>в ассортименте 15м</t>
  </si>
  <si>
    <t>https://www.lavrpack.ru/local/templates/phoenix_v1/images_cache/thumbs/df2f94a129b31b48fefa2e8a87035923.webp?v=1790832077</t>
  </si>
  <si>
    <t>c89a93ea-7f2d-11ec-b73f-0018e40a3af2</t>
  </si>
  <si>
    <t>67822</t>
  </si>
  <si>
    <t>Китай</t>
  </si>
  <si>
    <t>выбитый 3D, 50см×10м Желтый (маленькие розы)</t>
  </si>
  <si>
    <t>https://www.lavrpack.ru/local/templates/phoenix_v1/images_cache/thumbs/1b8aff61232b76476b4bd61859cae2cb.webp?v=1790832077</t>
  </si>
  <si>
    <t>0cb9dada-7f2b-11ec-b73f-0018e40a3af2</t>
  </si>
  <si>
    <t>44568</t>
  </si>
  <si>
    <t>выбитый 3D, 50см×10м</t>
  </si>
  <si>
    <t>https://www.lavrpack.ru/local/templates/phoenix_v1/images_cache/thumbs/98705a26349717cbfbfdfd4bdcd6df4d.webp?v=1790832077</t>
  </si>
  <si>
    <t>12ded6ab-7f2b-11ec-b73f-0018e40a3af2</t>
  </si>
  <si>
    <t>45152</t>
  </si>
  <si>
    <t>ламинированный с перфорацией,60см×5м</t>
  </si>
  <si>
    <t>https://www.lavrpack.ru/local/templates/phoenix_v1/images_cache/thumbs/bfdc0dc5cb50ed178f61559b8defd3d0.webp?v=1790792811</t>
  </si>
  <si>
    <t>b342c111-52ed-11ef-ab50-1cfd08767542#0bcd492a-52ee-11ef-ab50-1cfd08767542</t>
  </si>
  <si>
    <t>108725</t>
  </si>
  <si>
    <t>Корея, Красный</t>
  </si>
  <si>
    <t>Однотонный 20м</t>
  </si>
  <si>
    <t>https://www.lavrpack.ru/local/templates/phoenix_v1/images_cache/thumbs/dff474eccfbd5a58145e21788f655b85.webp?v=1790792811</t>
  </si>
  <si>
    <t>b342c111-52ed-11ef-ab50-1cfd08767542#c8398eaa-52ed-11ef-ab50-1cfd08767542</t>
  </si>
  <si>
    <t>Корея, Абрикос</t>
  </si>
  <si>
    <t>https://www.lavrpack.ru/local/templates/phoenix_v1/images_cache/thumbs/57721d490db2d1a608bf43c6c7d7bb98.webp?v=1790832077</t>
  </si>
  <si>
    <t>b342c111-52ed-11ef-ab50-1cfd08767542#af0319fc-52f1-11ef-ab50-1cfd08767542</t>
  </si>
  <si>
    <t>Корея, Лайм</t>
  </si>
  <si>
    <t>b342c111-52ed-11ef-ab50-1cfd08767542#635fc928-52ee-11ef-ab50-1cfd08767542</t>
  </si>
  <si>
    <t>Корея, Темно-зеленый</t>
  </si>
  <si>
    <t>https://www.lavrpack.ru/local/templates/phoenix_v1/images_cache/thumbs/68b7e368e29da2e1ed92c97ab8ed8fe9.webp?v=1790792811</t>
  </si>
  <si>
    <t>b342c111-52ed-11ef-ab50-1cfd08767542#1b561bb3-52ee-11ef-ab50-1cfd08767542</t>
  </si>
  <si>
    <t>Корея, Оранжевый</t>
  </si>
  <si>
    <t>https://www.lavrpack.ru/local/templates/phoenix_v1/images_cache/thumbs/b04bd800bafdcd533859dfb226560b3d.webp?v=1790792811</t>
  </si>
  <si>
    <t>b342c111-52ed-11ef-ab50-1cfd08767542#03a25da3-52ee-11ef-ab50-1cfd08767542</t>
  </si>
  <si>
    <t>Корея, Зеленый</t>
  </si>
  <si>
    <t>https://www.lavrpack.ru/local/templates/phoenix_v1/images_cache/thumbs/748385351b4ca9f40247aa378c312cb8.webp?v=1790792811</t>
  </si>
  <si>
    <t>b342c111-52ed-11ef-ab50-1cfd08767542#f1b26ff2-52ed-11ef-ab50-1cfd08767542</t>
  </si>
  <si>
    <t>Корея, Голубой</t>
  </si>
  <si>
    <t>https://www.lavrpack.ru/local/templates/phoenix_v1/images_cache/thumbs/f48418771a0e1666d5805d89a14a4caa.webp?v=1790792811</t>
  </si>
  <si>
    <t>b342c111-52ed-11ef-ab50-1cfd08767542#3ef59e5b-52ee-11ef-ab50-1cfd08767542</t>
  </si>
  <si>
    <t>Корея, Салатовый</t>
  </si>
  <si>
    <t>https://www.lavrpack.ru/local/templates/phoenix_v1/images_cache/thumbs/e64856d80b12ea3c71c2723b4182ef01.webp?v=1790792811</t>
  </si>
  <si>
    <t>b342c111-52ed-11ef-ab50-1cfd08767542#2ff976d1-52ee-11ef-ab50-1cfd08767542</t>
  </si>
  <si>
    <t>Корея, Розовый</t>
  </si>
  <si>
    <t>https://www.lavrpack.ru/local/templates/phoenix_v1/images_cache/thumbs/182b2df556cd4c88dd929119025a80f5.webp?v=1790792811</t>
  </si>
  <si>
    <t>b342c111-52ed-11ef-ab50-1cfd08767542#78dc1a33-52ee-11ef-ab50-1cfd08767542</t>
  </si>
  <si>
    <t>Корея, Фуксия</t>
  </si>
  <si>
    <t>https://www.lavrpack.ru/local/templates/phoenix_v1/images_cache/thumbs/1f033093464b1b5c57af90a1561caabb.webp?v=1790792811</t>
  </si>
  <si>
    <t>b342c111-52ed-11ef-ab50-1cfd08767542#4f55048d-52ee-11ef-ab50-1cfd08767542</t>
  </si>
  <si>
    <t>Корея, Сиреневый</t>
  </si>
  <si>
    <t>https://www.lavrpack.ru/local/templates/phoenix_v1/images_cache/thumbs/51c0a9b571956771f420d30ca4c1a1d9.webp?v=1790792811</t>
  </si>
  <si>
    <t>b342c111-52ed-11ef-ab50-1cfd08767542#eac23813-52ed-11ef-ab50-1cfd08767542</t>
  </si>
  <si>
    <t>Корея, Винный</t>
  </si>
  <si>
    <t>https://www.lavrpack.ru/local/templates/phoenix_v1/images_cache/thumbs/ba18a4ab3188749cfead6b99933ad81f.webp?v=1790792811</t>
  </si>
  <si>
    <t>b342c111-52ed-11ef-ab50-1cfd08767542#584204ed-52f0-11ef-ab50-1cfd08767542</t>
  </si>
  <si>
    <t>Корея, Бордо</t>
  </si>
  <si>
    <t>9f132937-7f2c-11ec-b73f-0018e40a3af2</t>
  </si>
  <si>
    <t>67855</t>
  </si>
  <si>
    <t>Перламутр 10м Красный</t>
  </si>
  <si>
    <t>https://www.lavrpack.ru/local/templates/phoenix_v1/images_cache/thumbs/a8173571ba62d5ea8a1a63f5edb71c7b.webp?v=1790832077</t>
  </si>
  <si>
    <t>1dc1ebba-7f2e-11ec-b73f-0018e40a3af2</t>
  </si>
  <si>
    <t>67854</t>
  </si>
  <si>
    <t>Перламутр 10м Оранжевый</t>
  </si>
  <si>
    <t>https://www.lavrpack.ru/local/templates/phoenix_v1/images_cache/thumbs/a3ae3b33e68b048c94025ec8d5668310.webp?v=1790832077</t>
  </si>
  <si>
    <t>9f132936-7f2c-11ec-b73f-0018e40a3af2</t>
  </si>
  <si>
    <t>67852</t>
  </si>
  <si>
    <t>Перламутр 10м Орхидея</t>
  </si>
  <si>
    <t>https://www.lavrpack.ru/local/templates/phoenix_v1/images_cache/thumbs/998e8e5a8489d7f04e8a273be681102f.webp?v=1790832077</t>
  </si>
  <si>
    <t>7a5e70be-7f2a-11ec-b73f-0018e40a3af2</t>
  </si>
  <si>
    <t>15419</t>
  </si>
  <si>
    <t>С рисунком, 20м</t>
  </si>
  <si>
    <t>https://www.lavrpack.ru/local/templates/phoenix_v1/images_cache/thumbs/990361b8e3bdaf56762633fa15b37359.webp?v=1790832077</t>
  </si>
  <si>
    <t>7450b417-7f2a-11ec-b73f-0018e40a3af2</t>
  </si>
  <si>
    <t>15423</t>
  </si>
  <si>
    <t>Френч выбитый, 20м</t>
  </si>
  <si>
    <t>https://www.lavrpack.ru/local/templates/phoenix_v1/images_cache/thumbs/8dea8ccc3df6e22714e3cbb2f881f708.webp?v=1790832077</t>
  </si>
  <si>
    <t>Выбрано позиций</t>
  </si>
  <si>
    <t>Общее количество</t>
  </si>
  <si>
    <t>Сумма заказа</t>
  </si>
  <si>
    <t>служебная</t>
  </si>
  <si>
    <t>UUID</t>
  </si>
  <si>
    <t>ИД_1С</t>
  </si>
  <si>
    <t>К1С</t>
  </si>
  <si>
    <t xml:space="preserve"> · Ваш заказ</t>
  </si>
  <si>
    <t>Здесь автоматически отображаются только позиции, в которых на листе «Прайс и заказ» указано количество. Лист обновляется сам — ничего копировать не нужно.</t>
  </si>
  <si>
    <t>Итого позиций</t>
  </si>
  <si>
    <t>Цена опт, с НДС</t>
  </si>
  <si>
    <t>LP-ORDER-1</t>
  </si>
  <si>
    <t>Дата выгрузки: 2026-10-01 20:29</t>
  </si>
  <si>
    <t>Тип цены: опт</t>
  </si>
  <si>
    <t>Раздел: Декор и аксессуары</t>
  </si>
  <si>
    <t>id_format</t>
  </si>
  <si>
    <t>GUID | GUID#GUID</t>
  </si>
  <si>
    <t>id_sep</t>
  </si>
  <si>
    <t>#</t>
  </si>
  <si>
    <t>Лист</t>
  </si>
  <si>
    <t>СтрокаЗаголовков</t>
  </si>
  <si>
    <t>КолИД1С</t>
  </si>
  <si>
    <t>КолКоличество</t>
  </si>
  <si>
    <t>КолЦена</t>
  </si>
  <si>
    <t>КолМножитель</t>
  </si>
  <si>
    <t>Прайс и заказ</t>
  </si>
  <si>
    <t>Q</t>
  </si>
  <si>
    <t>K</t>
  </si>
  <si>
    <t>I</t>
  </si>
  <si>
    <t>R</t>
  </si>
  <si>
    <t>Ваш заказ</t>
  </si>
  <si>
    <t>L</t>
  </si>
  <si>
    <t>G</t>
  </si>
  <si>
    <t>F</t>
  </si>
</sst>
</file>

<file path=xl/styles.xml><?xml version="1.0" encoding="utf-8"?>
<styleSheet xmlns="http://schemas.openxmlformats.org/spreadsheetml/2006/main" xml:space="preserve">
  <numFmts count="1">
    <numFmt numFmtId="164" formatCode="#,##0.00\ &quot;₽&quot;"/>
  </numFmts>
  <fonts count="16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E8E9EA"/>
      <name val="Arial"/>
    </font>
    <font>
      <b val="0"/>
      <i val="0"/>
      <strike val="0"/>
      <u val="none"/>
      <sz val="9"/>
      <color rgb="FF5D6065"/>
      <name val="Arial"/>
    </font>
    <font>
      <b val="1"/>
      <i val="0"/>
      <strike val="0"/>
      <u val="none"/>
      <sz val="9.5"/>
      <color rgb="FF000000"/>
      <name val="Arial"/>
    </font>
    <font>
      <b val="1"/>
      <i val="0"/>
      <strike val="0"/>
      <u val="none"/>
      <sz val="10.5"/>
      <color rgb="FF000000"/>
      <name val="Arial"/>
    </font>
    <font>
      <b val="1"/>
      <i val="0"/>
      <strike val="0"/>
      <u val="none"/>
      <sz val="9.5"/>
      <color rgb="FFFFFFFF"/>
      <name val="Arial"/>
    </font>
    <font>
      <b val="0"/>
      <i val="0"/>
      <strike val="0"/>
      <u val="single"/>
      <sz val="10"/>
      <color rgb="FF913B58"/>
      <name val="Arial"/>
    </font>
    <font>
      <b val="1"/>
      <i val="0"/>
      <strike val="0"/>
      <u val="none"/>
      <sz val="10.5"/>
      <color rgb="FF913B58"/>
      <name val="Arial"/>
    </font>
    <font>
      <b val="1"/>
      <i val="0"/>
      <strike val="0"/>
      <u val="single"/>
      <sz val="10.5"/>
      <color rgb="FF913B58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913B58"/>
      <name val="Arial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0"/>
      <i val="0"/>
      <strike val="0"/>
      <u val="none"/>
      <sz val="9.5"/>
      <color rgb="FF5D6065"/>
      <name val="Arial"/>
    </font>
    <font>
      <b val="0"/>
      <i val="1"/>
      <strike val="0"/>
      <u val="none"/>
      <sz val="9"/>
      <color rgb="FF5D6065"/>
      <name val="Arial"/>
    </font>
  </fonts>
  <fills count="6">
    <fill>
      <patternFill patternType="none"/>
    </fill>
    <fill>
      <patternFill patternType="gray125"/>
    </fill>
    <fill>
      <patternFill patternType="solid">
        <fgColor rgb="FF393C41"/>
        <bgColor rgb="FF000000"/>
      </patternFill>
    </fill>
    <fill>
      <patternFill patternType="solid">
        <fgColor rgb="FFF3DEE5"/>
        <bgColor rgb="FF000000"/>
      </patternFill>
    </fill>
    <fill>
      <patternFill patternType="solid">
        <fgColor rgb="FFF5E5EC"/>
        <bgColor rgb="FF000000"/>
      </patternFill>
    </fill>
    <fill>
      <patternFill patternType="solid">
        <fgColor rgb="FFFFF9E6"/>
        <bgColor rgb="FF000000"/>
      </patternFill>
    </fill>
  </fills>
  <borders count="14">
    <border>
      <left/>
      <right/>
      <top/>
      <bottom/>
      <diagonal/>
    </border>
    <border>
      <left style="thin">
        <color rgb="FFE5E4E0"/>
      </left>
      <right/>
      <top style="thin">
        <color rgb="FFE5E4E0"/>
      </top>
      <bottom/>
      <diagonal/>
    </border>
    <border>
      <left style="thin">
        <color rgb="FFE5E4E0"/>
      </left>
      <right/>
      <top/>
      <bottom/>
      <diagonal/>
    </border>
    <border>
      <left style="thin">
        <color rgb="FFE5E4E0"/>
      </left>
      <right/>
      <top/>
      <bottom style="thin">
        <color rgb="FFE5E4E0"/>
      </bottom>
      <diagonal/>
    </border>
    <border>
      <left/>
      <right/>
      <top style="thin">
        <color rgb="FFE5E4E0"/>
      </top>
      <bottom/>
      <diagonal/>
    </border>
    <border>
      <left/>
      <right/>
      <top/>
      <bottom style="thin">
        <color rgb="FFE5E4E0"/>
      </bottom>
      <diagonal/>
    </border>
    <border>
      <left/>
      <right style="thin">
        <color rgb="FFE5E4E0"/>
      </right>
      <top style="thin">
        <color rgb="FFE5E4E0"/>
      </top>
      <bottom/>
      <diagonal/>
    </border>
    <border>
      <left/>
      <right style="thin">
        <color rgb="FFE5E4E0"/>
      </right>
      <top/>
      <bottom/>
      <diagonal/>
    </border>
    <border>
      <left/>
      <right style="thin">
        <color rgb="FFE5E4E0"/>
      </right>
      <top/>
      <bottom style="thin">
        <color rgb="FFE5E4E0"/>
      </bottom>
      <diagonal/>
    </border>
    <border>
      <left style="hair">
        <color rgb="FFE5E4E0"/>
      </left>
      <right style="hair">
        <color rgb="FFE5E4E0"/>
      </right>
      <top style="hair">
        <color rgb="FFE5E4E0"/>
      </top>
      <bottom style="hair">
        <color rgb="FFE5E4E0"/>
      </bottom>
      <diagonal/>
    </border>
    <border>
      <left style="thin">
        <color rgb="FFE5E4E0"/>
      </left>
      <right/>
      <top style="thin">
        <color rgb="FFE5E4E0"/>
      </top>
      <bottom style="thin">
        <color rgb="FFE5E4E0"/>
      </bottom>
      <diagonal/>
    </border>
    <border>
      <left/>
      <right style="thin">
        <color rgb="FFE5E4E0"/>
      </right>
      <top style="thin">
        <color rgb="FFE5E4E0"/>
      </top>
      <bottom style="thin">
        <color rgb="FFE5E4E0"/>
      </bottom>
      <diagonal/>
    </border>
    <border>
      <left style="thin">
        <color rgb="FFE5E4E0"/>
      </left>
      <right style="thin">
        <color rgb="FFE5E4E0"/>
      </right>
      <top style="thin">
        <color rgb="FFE5E4E0"/>
      </top>
      <bottom style="thin">
        <color rgb="FFE5E4E0"/>
      </bottom>
      <diagonal/>
    </border>
    <border>
      <left/>
      <right/>
      <top style="thin">
        <color rgb="FFE5E4E0"/>
      </top>
      <bottom style="thin">
        <color rgb="FFE5E4E0"/>
      </bottom>
      <diagonal/>
    </border>
  </borders>
  <cellStyleXfs count="1">
    <xf numFmtId="0" fontId="0" fillId="0" borderId="0"/>
  </cellStyleXfs>
  <cellXfs count="6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 indent="6"/>
    </xf>
    <xf xfId="0" fontId="2" numFmtId="0" fillId="0" borderId="1" applyFont="1" applyNumberFormat="0" applyFill="0" applyBorder="1" applyAlignment="1">
      <alignment vertical="center" textRotation="0" wrapText="true" shrinkToFit="false" indent="1"/>
    </xf>
    <xf xfId="0" fontId="2" numFmtId="0" fillId="0" borderId="2" applyFont="1" applyNumberFormat="0" applyFill="0" applyBorder="1" applyAlignment="1">
      <alignment vertical="center" textRotation="0" wrapText="true" shrinkToFit="false" indent="1"/>
    </xf>
    <xf xfId="0" fontId="2" numFmtId="0" fillId="0" borderId="3" applyFont="1" applyNumberFormat="0" applyFill="0" applyBorder="1" applyAlignment="1">
      <alignment vertical="center" textRotation="0" wrapText="true" shrinkToFit="false" indent="1"/>
    </xf>
    <xf xfId="0" fontId="2" numFmtId="0" fillId="0" borderId="4" applyFont="1" applyNumberFormat="0" applyFill="0" applyBorder="1" applyAlignment="1">
      <alignment vertical="center" textRotation="0" wrapText="true" shrinkToFit="false" indent="1"/>
    </xf>
    <xf xfId="0" fontId="2" numFmtId="0" fillId="0" borderId="0" applyFont="1" applyNumberFormat="0" applyFill="0" applyBorder="0" applyAlignment="1">
      <alignment vertical="center" textRotation="0" wrapText="true" shrinkToFit="false" indent="1"/>
    </xf>
    <xf xfId="0" fontId="2" numFmtId="0" fillId="0" borderId="5" applyFont="1" applyNumberFormat="0" applyFill="0" applyBorder="1" applyAlignment="1">
      <alignment vertical="center" textRotation="0" wrapText="true" shrinkToFit="false" indent="1"/>
    </xf>
    <xf xfId="0" fontId="2" numFmtId="0" fillId="0" borderId="6" applyFont="1" applyNumberFormat="0" applyFill="0" applyBorder="1" applyAlignment="1">
      <alignment vertical="center" textRotation="0" wrapText="true" shrinkToFit="false" indent="1"/>
    </xf>
    <xf xfId="0" fontId="2" numFmtId="0" fillId="0" borderId="7" applyFont="1" applyNumberFormat="0" applyFill="0" applyBorder="1" applyAlignment="1">
      <alignment vertical="center" textRotation="0" wrapText="true" shrinkToFit="false" indent="1"/>
    </xf>
    <xf xfId="0" fontId="2" numFmtId="0" fillId="0" borderId="8" applyFont="1" applyNumberFormat="0" applyFill="0" applyBorder="1" applyAlignment="1">
      <alignment vertical="center" textRotation="0" wrapText="true" shrinkToFit="false" indent="1"/>
    </xf>
    <xf xfId="0" fontId="3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4" numFmtId="0" fillId="0" borderId="0" applyFont="1" applyNumberFormat="0" applyFill="0" applyBorder="0" applyAlignment="1">
      <alignment vertical="center" textRotation="0" wrapText="false" shrinkToFit="false"/>
    </xf>
    <xf xfId="0" fontId="5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0" borderId="9" applyFont="0" applyNumberFormat="0" applyFill="0" applyBorder="1" applyAlignment="1">
      <alignment vertical="center" textRotation="0" wrapText="false" shrinkToFit="false"/>
    </xf>
    <xf xfId="0" fontId="0" numFmtId="0" fillId="0" borderId="9" applyFont="0" applyNumberFormat="0" applyFill="0" applyBorder="1" applyAlignment="1">
      <alignment vertical="center" textRotation="0" wrapText="true" shrinkToFit="false"/>
    </xf>
    <xf xfId="0" fontId="6" numFmtId="0" fillId="0" borderId="9" applyFont="1" applyNumberFormat="0" applyFill="0" applyBorder="1" applyAlignment="1">
      <alignment horizontal="center" vertical="center" textRotation="0" wrapText="false" shrinkToFit="false"/>
    </xf>
    <xf xfId="0" fontId="0" numFmtId="0" fillId="0" borderId="9" applyFont="0" applyNumberFormat="0" applyFill="0" applyBorder="1" applyAlignment="1">
      <alignment horizontal="center" vertical="center" textRotation="0" wrapText="false" shrinkToFit="false"/>
    </xf>
    <xf xfId="0" fontId="0" numFmtId="3" fillId="0" borderId="9" applyFont="0" applyNumberFormat="1" applyFill="0" applyBorder="1" applyAlignment="1">
      <alignment horizontal="center" vertical="center" textRotation="0" wrapText="false" shrinkToFit="false"/>
    </xf>
    <xf xfId="0" fontId="0" numFmtId="164" fillId="0" borderId="9" applyFont="0" applyNumberFormat="1" applyFill="0" applyBorder="1" applyAlignment="1">
      <alignment vertical="center" textRotation="0" wrapText="false" shrinkToFit="false"/>
    </xf>
    <xf xfId="0" fontId="0" numFmtId="3" fillId="0" borderId="9" applyFont="0" applyNumberFormat="1" applyFill="0" applyBorder="1" applyAlignment="1">
      <alignment vertical="center" textRotation="0" wrapText="false" shrinkToFit="false"/>
    </xf>
    <xf xfId="0" fontId="7" numFmtId="0" fillId="3" borderId="9" applyFont="1" applyNumberFormat="0" applyFill="1" applyBorder="1" applyAlignment="1">
      <alignment vertical="center" textRotation="0" wrapText="false" shrinkToFit="false" indent="1"/>
    </xf>
    <xf xfId="0" fontId="8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vertical="center" textRotation="0" wrapText="true" shrinkToFit="false" indent="1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3" fillId="3" borderId="9" applyFont="1" applyNumberFormat="1" applyFill="1" applyBorder="1" applyAlignment="1">
      <alignment horizontal="center" vertical="center" textRotation="0" wrapText="false" shrinkToFit="false"/>
    </xf>
    <xf xfId="0" fontId="7" numFmtId="164" fillId="3" borderId="9" applyFont="1" applyNumberFormat="1" applyFill="1" applyBorder="1" applyAlignment="1">
      <alignment vertical="center" textRotation="0" wrapText="false" shrinkToFit="false" indent="1"/>
    </xf>
    <xf xfId="0" fontId="7" numFmtId="3" fillId="3" borderId="9" applyFont="1" applyNumberFormat="1" applyFill="1" applyBorder="1" applyAlignment="1">
      <alignment vertical="center" textRotation="0" wrapText="false" shrinkToFit="false" indent="1"/>
    </xf>
    <xf xfId="0" fontId="9" numFmtId="0" fillId="4" borderId="1" applyFont="1" applyNumberFormat="0" applyFill="1" applyBorder="1" applyAlignment="0"/>
    <xf xfId="0" fontId="9" numFmtId="0" fillId="4" borderId="2" applyFont="1" applyNumberFormat="0" applyFill="1" applyBorder="1" applyAlignment="0"/>
    <xf xfId="0" fontId="9" numFmtId="0" fillId="4" borderId="3" applyFont="1" applyNumberFormat="0" applyFill="1" applyBorder="1" applyAlignment="0"/>
    <xf xfId="0" fontId="0" numFmtId="0" fillId="4" borderId="4" applyFont="0" applyNumberFormat="0" applyFill="1" applyBorder="1" applyAlignment="0"/>
    <xf xfId="0" fontId="0" numFmtId="0" fillId="4" borderId="0" applyFont="0" applyNumberFormat="0" applyFill="1" applyBorder="0" applyAlignment="0"/>
    <xf xfId="0" fontId="0" numFmtId="0" fillId="4" borderId="5" applyFont="0" applyNumberFormat="0" applyFill="1" applyBorder="1" applyAlignment="0"/>
    <xf xfId="0" fontId="0" numFmtId="3" fillId="4" borderId="6" applyFont="0" applyNumberFormat="1" applyFill="1" applyBorder="1" applyAlignment="0"/>
    <xf xfId="0" fontId="0" numFmtId="3" fillId="4" borderId="7" applyFont="0" applyNumberFormat="1" applyFill="1" applyBorder="1" applyAlignment="0"/>
    <xf xfId="0" fontId="9" numFmtId="164" fillId="4" borderId="8" applyFont="1" applyNumberFormat="1" applyFill="1" applyBorder="1" applyAlignment="0"/>
    <xf xfId="0" fontId="10" numFmtId="0" fillId="0" borderId="0" applyFont="1" applyNumberFormat="0" applyFill="0" applyBorder="0" applyAlignment="0"/>
    <xf xfId="0" fontId="11" numFmtId="0" fillId="0" borderId="0" applyFont="1" applyNumberFormat="0" applyFill="0" applyBorder="0" applyAlignment="0"/>
    <xf xfId="0" fontId="0" numFmtId="0" fillId="5" borderId="10" applyFont="0" applyNumberFormat="0" applyFill="1" applyBorder="1" applyAlignment="1" applyProtection="true">
      <alignment vertical="center" textRotation="0" wrapText="false" shrinkToFit="false"/>
      <protection locked="false"/>
    </xf>
    <xf xfId="0" fontId="0" numFmtId="0" fillId="5" borderId="11" applyFont="0" applyNumberFormat="0" applyFill="1" applyBorder="1" applyAlignment="1" applyProtection="true">
      <alignment vertical="center" textRotation="0" wrapText="false" shrinkToFit="false"/>
      <protection locked="false"/>
    </xf>
    <xf xfId="0" fontId="12" numFmtId="0" fillId="5" borderId="1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3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4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5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6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8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7" numFmtId="3" fillId="3" borderId="12" applyFont="1" applyNumberFormat="1" applyFill="1" applyBorder="1" applyAlignment="1" applyProtection="true">
      <alignment horizontal="center" vertical="center" textRotation="0" wrapText="false" shrinkToFit="false"/>
      <protection locked="false"/>
    </xf>
    <xf xfId="0" fontId="9" numFmtId="3" fillId="5" borderId="12" applyFont="1" applyNumberFormat="1" applyFill="1" applyBorder="1" applyAlignment="1" applyProtection="true">
      <alignment horizontal="center" vertical="center" textRotation="0" wrapText="false" shrinkToFit="false"/>
      <protection locked="false"/>
    </xf>
    <xf xfId="0" fontId="7" numFmtId="0" fillId="3" borderId="9" applyFont="1" applyNumberFormat="0" applyFill="1" applyBorder="1" applyAlignment="1" applyProtection="true">
      <alignment vertical="center" textRotation="0" wrapText="true" shrinkToFit="false" indent="1"/>
      <protection locked="false"/>
    </xf>
    <xf xfId="0" fontId="0" numFmtId="0" fillId="0" borderId="9" applyFont="0" applyNumberFormat="0" applyFill="0" applyBorder="1" applyAlignment="1" applyProtection="true">
      <alignment vertical="center" textRotation="0" wrapText="true" shrinkToFit="false"/>
      <protection locked="false"/>
    </xf>
    <xf xfId="0" fontId="13" numFmtId="0" fillId="2" borderId="0" applyFont="1" applyNumberFormat="0" applyFill="1" applyBorder="0" applyAlignment="1">
      <alignment vertical="center" textRotation="0" wrapText="false" shrinkToFit="false" indent="6"/>
    </xf>
    <xf xfId="0" fontId="14" numFmtId="0" fillId="0" borderId="0" applyFont="1" applyNumberFormat="0" applyFill="0" applyBorder="0" applyAlignment="1">
      <alignment vertical="center" textRotation="0" wrapText="true" shrinkToFit="false" indent="1"/>
    </xf>
    <xf xfId="0" fontId="9" numFmtId="0" fillId="4" borderId="10" applyFont="1" applyNumberFormat="0" applyFill="1" applyBorder="1" applyAlignment="0"/>
    <xf xfId="0" fontId="0" numFmtId="0" fillId="4" borderId="13" applyFont="0" applyNumberFormat="0" applyFill="1" applyBorder="1" applyAlignment="0"/>
    <xf xfId="0" fontId="0" numFmtId="3" fillId="4" borderId="13" applyFont="0" applyNumberFormat="1" applyFill="1" applyBorder="1" applyAlignment="0"/>
    <xf xfId="0" fontId="9" numFmtId="0" fillId="4" borderId="13" applyFont="1" applyNumberFormat="0" applyFill="1" applyBorder="1" applyAlignment="0"/>
    <xf xfId="0" fontId="9" numFmtId="164" fillId="4" borderId="11" applyFont="1" applyNumberFormat="1" applyFill="1" applyBorder="1" applyAlignment="0"/>
    <xf xfId="0" fontId="5" numFmtId="0" fillId="2" borderId="0" applyFont="1" applyNumberFormat="0" applyFill="1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164" fillId="0" borderId="0" applyFont="0" applyNumberFormat="1" applyFill="0" applyBorder="0" applyAlignment="1">
      <alignment vertical="center" textRotation="0" wrapText="false" shrinkToFit="false"/>
    </xf>
    <xf xfId="0" fontId="0" numFmtId="3" fillId="0" borderId="0" applyFont="0" applyNumberFormat="1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true" shrinkToFit="false"/>
    </xf>
    <xf xfId="0" fontId="15" numFmtId="0" fillId="0" borderId="0" applyFont="1" applyNumberFormat="0" applyFill="0" applyBorder="0" applyAlignment="0"/>
  </cellXfs>
  <cellStyles count="1">
    <cellStyle name="Normal" xfId="0" builtinId="0"/>
  </cellStyles>
  <dxfs count="4">
    <dxf>
      <fill>
        <patternFill patternType="solid">
          <bgColor rgb="FFFFF1C2"/>
        </patternFill>
      </fill>
      <border/>
    </dxf>
    <dxf>
      <fill>
        <patternFill patternType="solid">
          <bgColor rgb="FFF5E5EC"/>
        </patternFill>
      </fill>
      <border/>
    </dxf>
    <dxf>
      <font>
        <color rgb="FFA9590A"/>
      </font>
      <fill>
        <patternFill patternType="solid">
          <bgColor rgb="FFFFF3E0"/>
        </patternFill>
      </fill>
      <border/>
    </dxf>
    <dxf>
      <fill>
        <patternFill patternType="solid">
          <bgColor rgb="FFF5E5EC"/>
        </patternFill>
      </fill>
      <border>
        <left style="hair">
          <color rgb="FFE5E4E0"/>
        </left>
        <right style="hair">
          <color rgb="FFE5E4E0"/>
        </right>
        <top style="hair">
          <color rgb="FFE5E4E0"/>
        </top>
        <bottom style="hair">
          <color rgb="FFE5E4E0"/>
        </bottom>
      </border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ca0d5bbfc98918c617c5616c6a99260.png"/><Relationship Id="rId2" Type="http://schemas.openxmlformats.org/officeDocument/2006/relationships/image" Target="../media/386c0c89333c8c5013ed261d5526aa33.jpg"/><Relationship Id="rId3" Type="http://schemas.openxmlformats.org/officeDocument/2006/relationships/image" Target="../media/e90376ed165b58023c021c7234aaf716.jpg"/><Relationship Id="rId4" Type="http://schemas.openxmlformats.org/officeDocument/2006/relationships/image" Target="../media/95c89fa62782085e3fcf46c7b227f975.jpg"/><Relationship Id="rId5" Type="http://schemas.openxmlformats.org/officeDocument/2006/relationships/image" Target="../media/4ba68f63fd28d08c335232abf33e44cc.jpg"/><Relationship Id="rId6" Type="http://schemas.openxmlformats.org/officeDocument/2006/relationships/image" Target="../media/4968ab668a930303e664b908add72e50.jpg"/><Relationship Id="rId7" Type="http://schemas.openxmlformats.org/officeDocument/2006/relationships/image" Target="../media/26186354d95fde2649488fa4eabce20d.jpg"/><Relationship Id="rId8" Type="http://schemas.openxmlformats.org/officeDocument/2006/relationships/image" Target="../media/f627ab0202b9f5767f9c3a29d54ea2dc.jpg"/><Relationship Id="rId9" Type="http://schemas.openxmlformats.org/officeDocument/2006/relationships/image" Target="../media/f9b88e1c4d1f4f059e99c75723d62ec5.jpg"/><Relationship Id="rId10" Type="http://schemas.openxmlformats.org/officeDocument/2006/relationships/image" Target="../media/2c648d9dbf4aeaa2d2cde92d1c5dddae.jpg"/><Relationship Id="rId11" Type="http://schemas.openxmlformats.org/officeDocument/2006/relationships/image" Target="../media/c7805bb8847cecdca045f3f3183366ca.jpg"/><Relationship Id="rId12" Type="http://schemas.openxmlformats.org/officeDocument/2006/relationships/image" Target="../media/bc8454c7951bc0f1f9e1de2ac6b35603.jpg"/><Relationship Id="rId13" Type="http://schemas.openxmlformats.org/officeDocument/2006/relationships/image" Target="../media/0d2edd67d2fa321762c5e48c355f0b66.jpg"/><Relationship Id="rId14" Type="http://schemas.openxmlformats.org/officeDocument/2006/relationships/image" Target="../media/4f76d324f3a97433bdf11c0cdf1163a5.jpg"/><Relationship Id="rId15" Type="http://schemas.openxmlformats.org/officeDocument/2006/relationships/image" Target="../media/46fa2e92a38c5e0491bbbf90c8b7f787.jpg"/><Relationship Id="rId16" Type="http://schemas.openxmlformats.org/officeDocument/2006/relationships/image" Target="../media/dd64abccb67f394201ab486acdc75755.jpg"/><Relationship Id="rId17" Type="http://schemas.openxmlformats.org/officeDocument/2006/relationships/image" Target="../media/be1792aaf8ee00393abe8f3eb8b79c43.jpg"/><Relationship Id="rId18" Type="http://schemas.openxmlformats.org/officeDocument/2006/relationships/image" Target="../media/4ad130b2ae66c69f07a874ef0d45470a.jpg"/><Relationship Id="rId19" Type="http://schemas.openxmlformats.org/officeDocument/2006/relationships/image" Target="../media/0262cdac3d9a2bda2b1569aa2e958f48.jpg"/><Relationship Id="rId20" Type="http://schemas.openxmlformats.org/officeDocument/2006/relationships/image" Target="../media/c60a0faaf3e43be00b05cb8f97ad8aad.jpg"/><Relationship Id="rId21" Type="http://schemas.openxmlformats.org/officeDocument/2006/relationships/image" Target="../media/a1950f5d4f8a02fe7cde2f7d5d5f8d35.jpg"/><Relationship Id="rId22" Type="http://schemas.openxmlformats.org/officeDocument/2006/relationships/image" Target="../media/6b3786245ba6bec9ef95ce81f56a9493.jpg"/><Relationship Id="rId23" Type="http://schemas.openxmlformats.org/officeDocument/2006/relationships/image" Target="../media/b7f5d3328c8ce50cf9d75b75cb74b9ca.jpg"/><Relationship Id="rId24" Type="http://schemas.openxmlformats.org/officeDocument/2006/relationships/image" Target="../media/36f7dd11e7d9cf941877bfb2d46c9e7d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aca0d5bbfc98918c617c5616c6a9926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38100</xdr:rowOff>
    </xdr:from>
    <xdr:ext cx="752475" cy="209550"/>
    <xdr:pic>
      <xdr:nvPicPr>
        <xdr:cNvPr id="1" name="brand_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</xdr:row>
      <xdr:rowOff>104775</xdr:rowOff>
    </xdr:from>
    <xdr:ext cx="647700" cy="514350"/>
    <xdr:pic>
      <xdr:nvPicPr>
        <xdr:cNvPr id="2" name="photo_8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</xdr:row>
      <xdr:rowOff>76200</xdr:rowOff>
    </xdr:from>
    <xdr:ext cx="647700" cy="571500"/>
    <xdr:pic>
      <xdr:nvPicPr>
        <xdr:cNvPr id="3" name="photo_9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</xdr:row>
      <xdr:rowOff>47625</xdr:rowOff>
    </xdr:from>
    <xdr:ext cx="647700" cy="638175"/>
    <xdr:pic>
      <xdr:nvPicPr>
        <xdr:cNvPr id="4" name="photo_10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</xdr:row>
      <xdr:rowOff>38100</xdr:rowOff>
    </xdr:from>
    <xdr:ext cx="647700" cy="647700"/>
    <xdr:pic>
      <xdr:nvPicPr>
        <xdr:cNvPr id="5" name="photo_11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</xdr:row>
      <xdr:rowOff>76200</xdr:rowOff>
    </xdr:from>
    <xdr:ext cx="647700" cy="571500"/>
    <xdr:pic>
      <xdr:nvPicPr>
        <xdr:cNvPr id="6" name="photo_12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</xdr:row>
      <xdr:rowOff>38100</xdr:rowOff>
    </xdr:from>
    <xdr:ext cx="647700" cy="647700"/>
    <xdr:pic>
      <xdr:nvPicPr>
        <xdr:cNvPr id="7" name="photo_13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</xdr:row>
      <xdr:rowOff>180975</xdr:rowOff>
    </xdr:from>
    <xdr:ext cx="647700" cy="361950"/>
    <xdr:pic>
      <xdr:nvPicPr>
        <xdr:cNvPr id="8" name="photo_14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</xdr:row>
      <xdr:rowOff>180975</xdr:rowOff>
    </xdr:from>
    <xdr:ext cx="647700" cy="361950"/>
    <xdr:pic>
      <xdr:nvPicPr>
        <xdr:cNvPr id="9" name="photo_15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</xdr:row>
      <xdr:rowOff>38100</xdr:rowOff>
    </xdr:from>
    <xdr:ext cx="647700" cy="647700"/>
    <xdr:pic>
      <xdr:nvPicPr>
        <xdr:cNvPr id="10" name="photo_16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</xdr:row>
      <xdr:rowOff>38100</xdr:rowOff>
    </xdr:from>
    <xdr:ext cx="647700" cy="647700"/>
    <xdr:pic>
      <xdr:nvPicPr>
        <xdr:cNvPr id="11" name="photo_17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</xdr:row>
      <xdr:rowOff>38100</xdr:rowOff>
    </xdr:from>
    <xdr:ext cx="647700" cy="647700"/>
    <xdr:pic>
      <xdr:nvPicPr>
        <xdr:cNvPr id="12" name="photo_18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18</xdr:row>
      <xdr:rowOff>38100</xdr:rowOff>
    </xdr:from>
    <xdr:ext cx="647700" cy="647700"/>
    <xdr:pic>
      <xdr:nvPicPr>
        <xdr:cNvPr id="13" name="photo_19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19</xdr:row>
      <xdr:rowOff>38100</xdr:rowOff>
    </xdr:from>
    <xdr:ext cx="647700" cy="647700"/>
    <xdr:pic>
      <xdr:nvPicPr>
        <xdr:cNvPr id="14" name="photo_20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20</xdr:row>
      <xdr:rowOff>38100</xdr:rowOff>
    </xdr:from>
    <xdr:ext cx="647700" cy="647700"/>
    <xdr:pic>
      <xdr:nvPicPr>
        <xdr:cNvPr id="15" name="photo_21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21</xdr:row>
      <xdr:rowOff>38100</xdr:rowOff>
    </xdr:from>
    <xdr:ext cx="647700" cy="647700"/>
    <xdr:pic>
      <xdr:nvPicPr>
        <xdr:cNvPr id="16" name="photo_22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22</xdr:row>
      <xdr:rowOff>38100</xdr:rowOff>
    </xdr:from>
    <xdr:ext cx="647700" cy="647700"/>
    <xdr:pic>
      <xdr:nvPicPr>
        <xdr:cNvPr id="17" name="photo_23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23</xdr:row>
      <xdr:rowOff>38100</xdr:rowOff>
    </xdr:from>
    <xdr:ext cx="647700" cy="647700"/>
    <xdr:pic>
      <xdr:nvPicPr>
        <xdr:cNvPr id="18" name="photo_24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24</xdr:row>
      <xdr:rowOff>180975</xdr:rowOff>
    </xdr:from>
    <xdr:ext cx="647700" cy="361950"/>
    <xdr:pic>
      <xdr:nvPicPr>
        <xdr:cNvPr id="19" name="photo_25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25</xdr:row>
      <xdr:rowOff>38100</xdr:rowOff>
    </xdr:from>
    <xdr:ext cx="647700" cy="647700"/>
    <xdr:pic>
      <xdr:nvPicPr>
        <xdr:cNvPr id="20" name="photo_26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26</xdr:row>
      <xdr:rowOff>38100</xdr:rowOff>
    </xdr:from>
    <xdr:ext cx="647700" cy="647700"/>
    <xdr:pic>
      <xdr:nvPicPr>
        <xdr:cNvPr id="21" name="photo_27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27</xdr:row>
      <xdr:rowOff>38100</xdr:rowOff>
    </xdr:from>
    <xdr:ext cx="647700" cy="647700"/>
    <xdr:pic>
      <xdr:nvPicPr>
        <xdr:cNvPr id="22" name="photo_28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28</xdr:row>
      <xdr:rowOff>66675</xdr:rowOff>
    </xdr:from>
    <xdr:ext cx="647700" cy="600075"/>
    <xdr:pic>
      <xdr:nvPicPr>
        <xdr:cNvPr id="23" name="photo_29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85725</xdr:colOff>
      <xdr:row>29</xdr:row>
      <xdr:rowOff>38100</xdr:rowOff>
    </xdr:from>
    <xdr:ext cx="609600" cy="647700"/>
    <xdr:pic>
      <xdr:nvPicPr>
        <xdr:cNvPr id="24" name="photo_30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38100</xdr:rowOff>
    </xdr:from>
    <xdr:ext cx="676275" cy="190500"/>
    <xdr:pic>
      <xdr:nvPicPr>
        <xdr:cNvPr id="1" name="brand_logo_s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ww.lavrpack.ru/catalog/?product=5ab38429-7f2e-11ec-b73f-0018e40a3af2" TargetMode="External"/><Relationship Id="rId_hyperlink_2" Type="http://schemas.openxmlformats.org/officeDocument/2006/relationships/hyperlink" Target="https://www.lavrpack.ru/catalog/?product=0106dc64-7f2c-11ec-b73f-0018e40a3af2" TargetMode="External"/><Relationship Id="rId_hyperlink_3" Type="http://schemas.openxmlformats.org/officeDocument/2006/relationships/hyperlink" Target="https://www.lavrpack.ru/catalog/?product=c89a93ea-7f2d-11ec-b73f-0018e40a3af2" TargetMode="External"/><Relationship Id="rId_hyperlink_4" Type="http://schemas.openxmlformats.org/officeDocument/2006/relationships/hyperlink" Target="https://www.lavrpack.ru/catalog/?product=0cb9dada-7f2b-11ec-b73f-0018e40a3af2" TargetMode="External"/><Relationship Id="rId_hyperlink_5" Type="http://schemas.openxmlformats.org/officeDocument/2006/relationships/hyperlink" Target="https://www.lavrpack.ru/catalog/?product=12ded6ab-7f2b-11ec-b73f-0018e40a3af2" TargetMode="External"/><Relationship Id="rId_hyperlink_6" Type="http://schemas.openxmlformats.org/officeDocument/2006/relationships/hyperlink" Target="https://www.lavrpack.ru/catalog/?product=b342c111-52ed-11ef-ab50-1cfd08767542%230bcd492a-52ee-11ef-ab50-1cfd08767542" TargetMode="External"/><Relationship Id="rId_hyperlink_7" Type="http://schemas.openxmlformats.org/officeDocument/2006/relationships/hyperlink" Target="https://www.lavrpack.ru/catalog/?product=b342c111-52ed-11ef-ab50-1cfd08767542%23c8398eaa-52ed-11ef-ab50-1cfd08767542" TargetMode="External"/><Relationship Id="rId_hyperlink_8" Type="http://schemas.openxmlformats.org/officeDocument/2006/relationships/hyperlink" Target="https://www.lavrpack.ru/catalog/?product=b342c111-52ed-11ef-ab50-1cfd08767542%23af0319fc-52f1-11ef-ab50-1cfd08767542" TargetMode="External"/><Relationship Id="rId_hyperlink_9" Type="http://schemas.openxmlformats.org/officeDocument/2006/relationships/hyperlink" Target="https://www.lavrpack.ru/catalog/?product=b342c111-52ed-11ef-ab50-1cfd08767542%23635fc928-52ee-11ef-ab50-1cfd08767542" TargetMode="External"/><Relationship Id="rId_hyperlink_10" Type="http://schemas.openxmlformats.org/officeDocument/2006/relationships/hyperlink" Target="https://www.lavrpack.ru/catalog/?product=b342c111-52ed-11ef-ab50-1cfd08767542%231b561bb3-52ee-11ef-ab50-1cfd08767542" TargetMode="External"/><Relationship Id="rId_hyperlink_11" Type="http://schemas.openxmlformats.org/officeDocument/2006/relationships/hyperlink" Target="https://www.lavrpack.ru/catalog/?product=b342c111-52ed-11ef-ab50-1cfd08767542%2303a25da3-52ee-11ef-ab50-1cfd08767542" TargetMode="External"/><Relationship Id="rId_hyperlink_12" Type="http://schemas.openxmlformats.org/officeDocument/2006/relationships/hyperlink" Target="https://www.lavrpack.ru/catalog/?product=b342c111-52ed-11ef-ab50-1cfd08767542%23f1b26ff2-52ed-11ef-ab50-1cfd08767542" TargetMode="External"/><Relationship Id="rId_hyperlink_13" Type="http://schemas.openxmlformats.org/officeDocument/2006/relationships/hyperlink" Target="https://www.lavrpack.ru/catalog/?product=b342c111-52ed-11ef-ab50-1cfd08767542%233ef59e5b-52ee-11ef-ab50-1cfd08767542" TargetMode="External"/><Relationship Id="rId_hyperlink_14" Type="http://schemas.openxmlformats.org/officeDocument/2006/relationships/hyperlink" Target="https://www.lavrpack.ru/catalog/?product=b342c111-52ed-11ef-ab50-1cfd08767542%232ff976d1-52ee-11ef-ab50-1cfd08767542" TargetMode="External"/><Relationship Id="rId_hyperlink_15" Type="http://schemas.openxmlformats.org/officeDocument/2006/relationships/hyperlink" Target="https://www.lavrpack.ru/catalog/?product=b342c111-52ed-11ef-ab50-1cfd08767542%2378dc1a33-52ee-11ef-ab50-1cfd08767542" TargetMode="External"/><Relationship Id="rId_hyperlink_16" Type="http://schemas.openxmlformats.org/officeDocument/2006/relationships/hyperlink" Target="https://www.lavrpack.ru/catalog/?product=b342c111-52ed-11ef-ab50-1cfd08767542%234f55048d-52ee-11ef-ab50-1cfd08767542" TargetMode="External"/><Relationship Id="rId_hyperlink_17" Type="http://schemas.openxmlformats.org/officeDocument/2006/relationships/hyperlink" Target="https://www.lavrpack.ru/catalog/?product=b342c111-52ed-11ef-ab50-1cfd08767542%23eac23813-52ed-11ef-ab50-1cfd08767542" TargetMode="External"/><Relationship Id="rId_hyperlink_18" Type="http://schemas.openxmlformats.org/officeDocument/2006/relationships/hyperlink" Target="https://www.lavrpack.ru/catalog/?product=b342c111-52ed-11ef-ab50-1cfd08767542%23584204ed-52f0-11ef-ab50-1cfd08767542" TargetMode="External"/><Relationship Id="rId_hyperlink_19" Type="http://schemas.openxmlformats.org/officeDocument/2006/relationships/hyperlink" Target="https://www.lavrpack.ru/catalog/?product=9f132937-7f2c-11ec-b73f-0018e40a3af2" TargetMode="External"/><Relationship Id="rId_hyperlink_20" Type="http://schemas.openxmlformats.org/officeDocument/2006/relationships/hyperlink" Target="https://www.lavrpack.ru/catalog/?product=1dc1ebba-7f2e-11ec-b73f-0018e40a3af2" TargetMode="External"/><Relationship Id="rId_hyperlink_21" Type="http://schemas.openxmlformats.org/officeDocument/2006/relationships/hyperlink" Target="https://www.lavrpack.ru/catalog/?product=9f132936-7f2c-11ec-b73f-0018e40a3af2" TargetMode="External"/><Relationship Id="rId_hyperlink_22" Type="http://schemas.openxmlformats.org/officeDocument/2006/relationships/hyperlink" Target="https://www.lavrpack.ru/catalog/?product=7a5e70be-7f2a-11ec-b73f-0018e40a3af2" TargetMode="External"/><Relationship Id="rId_hyperlink_23" Type="http://schemas.openxmlformats.org/officeDocument/2006/relationships/hyperlink" Target="https://www.lavrpack.ru/catalog/?product=7450b417-7f2a-11ec-b73f-0018e40a3af2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R34"/>
  <sheetViews>
    <sheetView tabSelected="1" workbookViewId="0" showGridLines="true" showRowColHeaders="1">
      <pane ySplit="6" activePane="bottomLeft" state="frozen" topLeftCell="A7"/>
      <selection pane="bottomLeft" activeCell="M7" sqref="M7:M30"/>
    </sheetView>
  </sheetViews>
  <sheetFormatPr defaultRowHeight="14.4" outlineLevelRow="0" outlineLevelCol="0"/>
  <cols>
    <col min="1" max="1" width="11" customWidth="true" style="0"/>
    <col min="2" max="2" width="11" customWidth="true" style="0"/>
    <col min="3" max="3" width="26" customWidth="true" style="0"/>
    <col min="4" max="4" width="30" customWidth="true" style="0"/>
    <col min="5" max="5" width="21" customWidth="true" style="0"/>
    <col min="6" max="6" width="8" customWidth="true" style="0"/>
    <col min="7" max="7" width="10" customWidth="true" style="0"/>
    <col min="8" max="8" width="11" hidden="true" customWidth="true" style="0"/>
    <col min="9" max="9" width="11" customWidth="true" style="0"/>
    <col min="10" max="10" width="11" customWidth="true" style="0"/>
    <col min="11" max="11" width="11" customWidth="true" style="0"/>
    <col min="12" max="12" width="14" customWidth="true" style="0"/>
    <col min="13" max="13" width="26" customWidth="true" style="0"/>
    <col min="14" max="14" width="9.10" hidden="true" style="0"/>
    <col min="15" max="15" width="9.10" hidden="true" style="0"/>
    <col min="16" max="16" width="9.10" hidden="true" style="0"/>
    <col min="17" max="17" width="9.10" hidden="true" style="0"/>
    <col min="18" max="18" width="9.10" hidden="true" style="0"/>
  </cols>
  <sheetData>
    <row r="1" spans="1:18" customHeight="1" ht="30">
      <c r="A1" s="1" t="s">
        <v>0</v>
      </c>
    </row>
    <row r="2" spans="1:18" customHeight="1" ht="21">
      <c r="A2" s="11" t="s">
        <v>1</v>
      </c>
      <c r="B2" s="41"/>
      <c r="C2" s="42"/>
      <c r="D2" s="12" t="s">
        <v>5</v>
      </c>
      <c r="E2" s="41"/>
      <c r="F2" s="42"/>
      <c r="G2" s="14" t="s">
        <v>12</v>
      </c>
      <c r="H2" s="13"/>
      <c r="I2" s="13"/>
      <c r="J2" s="2" t="s">
        <v>13</v>
      </c>
      <c r="K2" s="5"/>
      <c r="L2" s="8"/>
    </row>
    <row r="3" spans="1:18" customHeight="1" ht="21">
      <c r="A3" s="11" t="s">
        <v>2</v>
      </c>
      <c r="B3" s="41"/>
      <c r="C3" s="42"/>
      <c r="D3" s="12" t="s">
        <v>6</v>
      </c>
      <c r="E3" s="13" t="s">
        <v>7</v>
      </c>
      <c r="F3" s="13"/>
      <c r="G3" s="43"/>
      <c r="H3" s="45"/>
      <c r="I3" s="47"/>
      <c r="J3" s="3"/>
      <c r="K3" s="6"/>
      <c r="L3" s="9"/>
    </row>
    <row r="4" spans="1:18" customHeight="1" ht="21">
      <c r="A4" s="11" t="s">
        <v>3</v>
      </c>
      <c r="B4" s="41"/>
      <c r="C4" s="42"/>
      <c r="D4" s="12" t="s">
        <v>8</v>
      </c>
      <c r="E4" s="13" t="s">
        <v>9</v>
      </c>
      <c r="F4" s="13"/>
      <c r="G4" s="44"/>
      <c r="H4" s="46"/>
      <c r="I4" s="48"/>
      <c r="J4" s="3"/>
      <c r="K4" s="6"/>
      <c r="L4" s="9"/>
    </row>
    <row r="5" spans="1:18" customHeight="1" ht="21">
      <c r="A5" s="11" t="s">
        <v>4</v>
      </c>
      <c r="B5" s="41"/>
      <c r="C5" s="42"/>
      <c r="D5" s="12" t="s">
        <v>10</v>
      </c>
      <c r="E5" s="13" t="s">
        <v>11</v>
      </c>
      <c r="F5" s="13"/>
      <c r="G5" s="39" t="str">
        <f>IF($G$3="","",SUMPRODUCT(--ISNUMBER(SEARCH($G$3,$B$7:$B$30&amp;" "&amp;$C$7:$C$30&amp;" "&amp;$D$7:$D$30&amp;" "&amp;$E$7:$E$30)))&amp;" найдено — совпадения подсвечены")</f>
      </c>
      <c r="J5" s="4"/>
      <c r="K5" s="7"/>
      <c r="L5" s="10"/>
    </row>
    <row r="6" spans="1:18" customHeight="1" ht="30">
      <c r="A6" s="15" t="s">
        <v>14</v>
      </c>
      <c r="B6" s="15" t="s">
        <v>15</v>
      </c>
      <c r="C6" s="15" t="s">
        <v>16</v>
      </c>
      <c r="D6" s="15" t="s">
        <v>17</v>
      </c>
      <c r="E6" s="15" t="s">
        <v>18</v>
      </c>
      <c r="F6" s="15" t="s">
        <v>19</v>
      </c>
      <c r="G6" s="15" t="s">
        <v>20</v>
      </c>
      <c r="H6" s="15"/>
      <c r="I6" s="15" t="s">
        <v>21</v>
      </c>
      <c r="J6" s="15" t="s">
        <v>22</v>
      </c>
      <c r="K6" s="15" t="s">
        <v>23</v>
      </c>
      <c r="L6" s="15" t="s">
        <v>24</v>
      </c>
      <c r="M6" s="15" t="s">
        <v>5</v>
      </c>
      <c r="N6" s="40" t="s">
        <v>112</v>
      </c>
      <c r="P6" s="40" t="s">
        <v>113</v>
      </c>
      <c r="Q6" s="40" t="s">
        <v>114</v>
      </c>
      <c r="R6" s="40" t="s">
        <v>115</v>
      </c>
    </row>
    <row r="7" spans="1:18" customHeight="1" ht="24">
      <c r="A7" s="23" t="s">
        <v>25</v>
      </c>
      <c r="B7" s="24"/>
      <c r="C7" s="25"/>
      <c r="D7" s="25"/>
      <c r="E7" s="25"/>
      <c r="F7" s="26"/>
      <c r="G7" s="27"/>
      <c r="H7" s="28"/>
      <c r="I7" s="28"/>
      <c r="J7" s="29"/>
      <c r="K7" s="49"/>
      <c r="L7" s="28"/>
      <c r="M7" s="51"/>
      <c r="N7" t="str">
        <f>IF(K7&gt;0,COUNTIF($K$7:K7,"&gt;0"),"")</f>
      </c>
    </row>
    <row r="8" spans="1:18" customHeight="1" ht="58">
      <c r="A8" s="16"/>
      <c r="B8" s="18" t="s">
        <v>27</v>
      </c>
      <c r="C8" s="17" t="s">
        <v>28</v>
      </c>
      <c r="D8" s="17" t="s">
        <v>29</v>
      </c>
      <c r="E8" s="17" t="s">
        <v>30</v>
      </c>
      <c r="F8" s="19"/>
      <c r="G8" s="20">
        <v>1.0</v>
      </c>
      <c r="H8" s="21"/>
      <c r="I8" s="21">
        <v>165.0</v>
      </c>
      <c r="J8" s="22">
        <v>17.0</v>
      </c>
      <c r="K8" s="50"/>
      <c r="L8" s="21" t="str">
        <f>IF(K8&gt;0,K8*I8,"")</f>
      </c>
      <c r="M8" s="52"/>
      <c r="N8" t="str">
        <f>IF(K8&gt;0,COUNTIF($K$7:K8,"&gt;0"),"")</f>
      </c>
      <c r="O8" t="s">
        <v>31</v>
      </c>
      <c r="P8" t="s">
        <v>26</v>
      </c>
      <c r="Q8" t="s">
        <v>26</v>
      </c>
    </row>
    <row r="9" spans="1:18" customHeight="1" ht="58">
      <c r="A9" s="16"/>
      <c r="B9" s="18" t="s">
        <v>33</v>
      </c>
      <c r="C9" s="17" t="s">
        <v>34</v>
      </c>
      <c r="D9" s="17" t="s">
        <v>29</v>
      </c>
      <c r="E9" s="17" t="s">
        <v>35</v>
      </c>
      <c r="F9" s="19"/>
      <c r="G9" s="20">
        <v>1.0</v>
      </c>
      <c r="H9" s="21"/>
      <c r="I9" s="21">
        <v>187.0</v>
      </c>
      <c r="J9" s="22">
        <v>5.0</v>
      </c>
      <c r="K9" s="50"/>
      <c r="L9" s="21" t="str">
        <f>IF(K9&gt;0,K9*I9,"")</f>
      </c>
      <c r="M9" s="52"/>
      <c r="N9" t="str">
        <f>IF(K9&gt;0,COUNTIF($K$7:K9,"&gt;0"),"")</f>
      </c>
      <c r="O9" t="s">
        <v>36</v>
      </c>
      <c r="P9" t="s">
        <v>32</v>
      </c>
      <c r="Q9" t="s">
        <v>32</v>
      </c>
    </row>
    <row r="10" spans="1:18" customHeight="1" ht="58">
      <c r="A10" s="16"/>
      <c r="B10" s="18" t="s">
        <v>38</v>
      </c>
      <c r="C10" s="17" t="s">
        <v>34</v>
      </c>
      <c r="D10" s="17" t="s">
        <v>39</v>
      </c>
      <c r="E10" s="17" t="s">
        <v>40</v>
      </c>
      <c r="F10" s="19"/>
      <c r="G10" s="20">
        <v>1.0</v>
      </c>
      <c r="H10" s="21"/>
      <c r="I10" s="21">
        <v>220.0</v>
      </c>
      <c r="J10" s="22">
        <v>21.0</v>
      </c>
      <c r="K10" s="50"/>
      <c r="L10" s="21" t="str">
        <f>IF(K10&gt;0,K10*I10,"")</f>
      </c>
      <c r="M10" s="52"/>
      <c r="N10" t="str">
        <f>IF(K10&gt;0,COUNTIF($K$7:K10,"&gt;0"),"")</f>
      </c>
      <c r="O10" t="s">
        <v>41</v>
      </c>
      <c r="P10" t="s">
        <v>37</v>
      </c>
      <c r="Q10" t="s">
        <v>37</v>
      </c>
    </row>
    <row r="11" spans="1:18" customHeight="1" ht="58">
      <c r="A11" s="16"/>
      <c r="B11" s="18" t="s">
        <v>43</v>
      </c>
      <c r="C11" s="17" t="s">
        <v>34</v>
      </c>
      <c r="D11" s="17" t="s">
        <v>39</v>
      </c>
      <c r="E11" s="17" t="s">
        <v>44</v>
      </c>
      <c r="F11" s="19"/>
      <c r="G11" s="20">
        <v>1.0</v>
      </c>
      <c r="H11" s="21"/>
      <c r="I11" s="21">
        <v>220.0</v>
      </c>
      <c r="J11" s="22">
        <v>19.0</v>
      </c>
      <c r="K11" s="50"/>
      <c r="L11" s="21" t="str">
        <f>IF(K11&gt;0,K11*I11,"")</f>
      </c>
      <c r="M11" s="52"/>
      <c r="N11" t="str">
        <f>IF(K11&gt;0,COUNTIF($K$7:K11,"&gt;0"),"")</f>
      </c>
      <c r="O11" t="s">
        <v>45</v>
      </c>
      <c r="P11" t="s">
        <v>42</v>
      </c>
      <c r="Q11" t="s">
        <v>42</v>
      </c>
    </row>
    <row r="12" spans="1:18" customHeight="1" ht="58">
      <c r="A12" s="16"/>
      <c r="B12" s="18" t="s">
        <v>47</v>
      </c>
      <c r="C12" s="17" t="s">
        <v>34</v>
      </c>
      <c r="D12" s="17" t="s">
        <v>39</v>
      </c>
      <c r="E12" s="17" t="s">
        <v>48</v>
      </c>
      <c r="F12" s="19"/>
      <c r="G12" s="20">
        <v>1.0</v>
      </c>
      <c r="H12" s="21"/>
      <c r="I12" s="21">
        <v>301.0</v>
      </c>
      <c r="J12" s="22">
        <v>3.0</v>
      </c>
      <c r="K12" s="50"/>
      <c r="L12" s="21" t="str">
        <f>IF(K12&gt;0,K12*I12,"")</f>
      </c>
      <c r="M12" s="52"/>
      <c r="N12" t="str">
        <f>IF(K12&gt;0,COUNTIF($K$7:K12,"&gt;0"),"")</f>
      </c>
      <c r="O12" t="s">
        <v>49</v>
      </c>
      <c r="P12" t="s">
        <v>46</v>
      </c>
      <c r="Q12" t="s">
        <v>46</v>
      </c>
    </row>
    <row r="13" spans="1:18" customHeight="1" ht="58">
      <c r="A13" s="16"/>
      <c r="B13" s="18" t="s">
        <v>51</v>
      </c>
      <c r="C13" s="17" t="s">
        <v>34</v>
      </c>
      <c r="D13" s="17" t="s">
        <v>52</v>
      </c>
      <c r="E13" s="17" t="s">
        <v>53</v>
      </c>
      <c r="F13" s="19"/>
      <c r="G13" s="20">
        <v>1.0</v>
      </c>
      <c r="H13" s="21"/>
      <c r="I13" s="21">
        <v>215.0</v>
      </c>
      <c r="J13" s="22">
        <v>532.0</v>
      </c>
      <c r="K13" s="50"/>
      <c r="L13" s="21" t="str">
        <f>IF(K13&gt;0,K13*I13,"")</f>
      </c>
      <c r="M13" s="52"/>
      <c r="N13" t="str">
        <f>IF(K13&gt;0,COUNTIF($K$7:K13,"&gt;0"),"")</f>
      </c>
      <c r="O13" t="s">
        <v>54</v>
      </c>
      <c r="P13" t="s">
        <v>50</v>
      </c>
      <c r="Q13" t="s">
        <v>50</v>
      </c>
    </row>
    <row r="14" spans="1:18" customHeight="1" ht="58">
      <c r="A14" s="16"/>
      <c r="B14" s="18" t="s">
        <v>51</v>
      </c>
      <c r="C14" s="17" t="s">
        <v>34</v>
      </c>
      <c r="D14" s="17" t="s">
        <v>56</v>
      </c>
      <c r="E14" s="17" t="s">
        <v>53</v>
      </c>
      <c r="F14" s="19"/>
      <c r="G14" s="20">
        <v>1.0</v>
      </c>
      <c r="H14" s="21"/>
      <c r="I14" s="21">
        <v>215.0</v>
      </c>
      <c r="J14" s="22">
        <v>252.0</v>
      </c>
      <c r="K14" s="50"/>
      <c r="L14" s="21" t="str">
        <f>IF(K14&gt;0,K14*I14,"")</f>
      </c>
      <c r="M14" s="52"/>
      <c r="N14" t="str">
        <f>IF(K14&gt;0,COUNTIF($K$7:K14,"&gt;0"),"")</f>
      </c>
      <c r="O14" t="s">
        <v>57</v>
      </c>
      <c r="P14" t="s">
        <v>55</v>
      </c>
      <c r="Q14" t="s">
        <v>55</v>
      </c>
    </row>
    <row r="15" spans="1:18" customHeight="1" ht="58">
      <c r="A15" s="16"/>
      <c r="B15" s="18" t="s">
        <v>51</v>
      </c>
      <c r="C15" s="17" t="s">
        <v>34</v>
      </c>
      <c r="D15" s="17" t="s">
        <v>59</v>
      </c>
      <c r="E15" s="17" t="s">
        <v>53</v>
      </c>
      <c r="F15" s="19"/>
      <c r="G15" s="20">
        <v>1.0</v>
      </c>
      <c r="H15" s="21"/>
      <c r="I15" s="21">
        <v>215.0</v>
      </c>
      <c r="J15" s="22">
        <v>181.0</v>
      </c>
      <c r="K15" s="50"/>
      <c r="L15" s="21" t="str">
        <f>IF(K15&gt;0,K15*I15,"")</f>
      </c>
      <c r="M15" s="52"/>
      <c r="N15" t="str">
        <f>IF(K15&gt;0,COUNTIF($K$7:K15,"&gt;0"),"")</f>
      </c>
      <c r="O15" t="s">
        <v>57</v>
      </c>
      <c r="P15" t="s">
        <v>58</v>
      </c>
      <c r="Q15" t="s">
        <v>58</v>
      </c>
    </row>
    <row r="16" spans="1:18" customHeight="1" ht="58">
      <c r="A16" s="16"/>
      <c r="B16" s="18" t="s">
        <v>51</v>
      </c>
      <c r="C16" s="17" t="s">
        <v>34</v>
      </c>
      <c r="D16" s="17" t="s">
        <v>61</v>
      </c>
      <c r="E16" s="17" t="s">
        <v>53</v>
      </c>
      <c r="F16" s="19"/>
      <c r="G16" s="20">
        <v>1.0</v>
      </c>
      <c r="H16" s="21"/>
      <c r="I16" s="21">
        <v>215.0</v>
      </c>
      <c r="J16" s="22">
        <v>148.0</v>
      </c>
      <c r="K16" s="50"/>
      <c r="L16" s="21" t="str">
        <f>IF(K16&gt;0,K16*I16,"")</f>
      </c>
      <c r="M16" s="52"/>
      <c r="N16" t="str">
        <f>IF(K16&gt;0,COUNTIF($K$7:K16,"&gt;0"),"")</f>
      </c>
      <c r="O16" t="s">
        <v>62</v>
      </c>
      <c r="P16" t="s">
        <v>60</v>
      </c>
      <c r="Q16" t="s">
        <v>60</v>
      </c>
    </row>
    <row r="17" spans="1:18" customHeight="1" ht="58">
      <c r="A17" s="16"/>
      <c r="B17" s="18" t="s">
        <v>51</v>
      </c>
      <c r="C17" s="17" t="s">
        <v>34</v>
      </c>
      <c r="D17" s="17" t="s">
        <v>64</v>
      </c>
      <c r="E17" s="17" t="s">
        <v>53</v>
      </c>
      <c r="F17" s="19"/>
      <c r="G17" s="20">
        <v>1.0</v>
      </c>
      <c r="H17" s="21"/>
      <c r="I17" s="21">
        <v>215.0</v>
      </c>
      <c r="J17" s="22">
        <v>605.0</v>
      </c>
      <c r="K17" s="50"/>
      <c r="L17" s="21" t="str">
        <f>IF(K17&gt;0,K17*I17,"")</f>
      </c>
      <c r="M17" s="52"/>
      <c r="N17" t="str">
        <f>IF(K17&gt;0,COUNTIF($K$7:K17,"&gt;0"),"")</f>
      </c>
      <c r="O17" t="s">
        <v>65</v>
      </c>
      <c r="P17" t="s">
        <v>63</v>
      </c>
      <c r="Q17" t="s">
        <v>63</v>
      </c>
    </row>
    <row r="18" spans="1:18" customHeight="1" ht="58">
      <c r="A18" s="16"/>
      <c r="B18" s="18" t="s">
        <v>51</v>
      </c>
      <c r="C18" s="17" t="s">
        <v>34</v>
      </c>
      <c r="D18" s="17" t="s">
        <v>67</v>
      </c>
      <c r="E18" s="17" t="s">
        <v>53</v>
      </c>
      <c r="F18" s="19"/>
      <c r="G18" s="20">
        <v>1.0</v>
      </c>
      <c r="H18" s="21"/>
      <c r="I18" s="21">
        <v>215.0</v>
      </c>
      <c r="J18" s="22">
        <v>140.0</v>
      </c>
      <c r="K18" s="50"/>
      <c r="L18" s="21" t="str">
        <f>IF(K18&gt;0,K18*I18,"")</f>
      </c>
      <c r="M18" s="52"/>
      <c r="N18" t="str">
        <f>IF(K18&gt;0,COUNTIF($K$7:K18,"&gt;0"),"")</f>
      </c>
      <c r="O18" t="s">
        <v>68</v>
      </c>
      <c r="P18" t="s">
        <v>66</v>
      </c>
      <c r="Q18" t="s">
        <v>66</v>
      </c>
    </row>
    <row r="19" spans="1:18" customHeight="1" ht="58">
      <c r="A19" s="16"/>
      <c r="B19" s="18" t="s">
        <v>51</v>
      </c>
      <c r="C19" s="17" t="s">
        <v>34</v>
      </c>
      <c r="D19" s="17" t="s">
        <v>70</v>
      </c>
      <c r="E19" s="17" t="s">
        <v>53</v>
      </c>
      <c r="F19" s="19"/>
      <c r="G19" s="20">
        <v>1.0</v>
      </c>
      <c r="H19" s="21"/>
      <c r="I19" s="21">
        <v>215.0</v>
      </c>
      <c r="J19" s="22">
        <v>272.0</v>
      </c>
      <c r="K19" s="50"/>
      <c r="L19" s="21" t="str">
        <f>IF(K19&gt;0,K19*I19,"")</f>
      </c>
      <c r="M19" s="52"/>
      <c r="N19" t="str">
        <f>IF(K19&gt;0,COUNTIF($K$7:K19,"&gt;0"),"")</f>
      </c>
      <c r="O19" t="s">
        <v>71</v>
      </c>
      <c r="P19" t="s">
        <v>69</v>
      </c>
      <c r="Q19" t="s">
        <v>69</v>
      </c>
    </row>
    <row r="20" spans="1:18" customHeight="1" ht="58">
      <c r="A20" s="16"/>
      <c r="B20" s="18" t="s">
        <v>51</v>
      </c>
      <c r="C20" s="17" t="s">
        <v>34</v>
      </c>
      <c r="D20" s="17" t="s">
        <v>73</v>
      </c>
      <c r="E20" s="17" t="s">
        <v>53</v>
      </c>
      <c r="F20" s="19"/>
      <c r="G20" s="20">
        <v>1.0</v>
      </c>
      <c r="H20" s="21"/>
      <c r="I20" s="21">
        <v>215.0</v>
      </c>
      <c r="J20" s="22">
        <v>178.0</v>
      </c>
      <c r="K20" s="50"/>
      <c r="L20" s="21" t="str">
        <f>IF(K20&gt;0,K20*I20,"")</f>
      </c>
      <c r="M20" s="52"/>
      <c r="N20" t="str">
        <f>IF(K20&gt;0,COUNTIF($K$7:K20,"&gt;0"),"")</f>
      </c>
      <c r="O20" t="s">
        <v>74</v>
      </c>
      <c r="P20" t="s">
        <v>72</v>
      </c>
      <c r="Q20" t="s">
        <v>72</v>
      </c>
    </row>
    <row r="21" spans="1:18" customHeight="1" ht="58">
      <c r="A21" s="16"/>
      <c r="B21" s="18" t="s">
        <v>51</v>
      </c>
      <c r="C21" s="17" t="s">
        <v>34</v>
      </c>
      <c r="D21" s="17" t="s">
        <v>76</v>
      </c>
      <c r="E21" s="17" t="s">
        <v>53</v>
      </c>
      <c r="F21" s="19"/>
      <c r="G21" s="20">
        <v>1.0</v>
      </c>
      <c r="H21" s="21"/>
      <c r="I21" s="21">
        <v>215.0</v>
      </c>
      <c r="J21" s="22">
        <v>7.0</v>
      </c>
      <c r="K21" s="50"/>
      <c r="L21" s="21" t="str">
        <f>IF(K21&gt;0,K21*I21,"")</f>
      </c>
      <c r="M21" s="52"/>
      <c r="N21" t="str">
        <f>IF(K21&gt;0,COUNTIF($K$7:K21,"&gt;0"),"")</f>
      </c>
      <c r="O21" t="s">
        <v>77</v>
      </c>
      <c r="P21" t="s">
        <v>75</v>
      </c>
      <c r="Q21" t="s">
        <v>75</v>
      </c>
    </row>
    <row r="22" spans="1:18" customHeight="1" ht="58">
      <c r="A22" s="16"/>
      <c r="B22" s="18" t="s">
        <v>51</v>
      </c>
      <c r="C22" s="17" t="s">
        <v>34</v>
      </c>
      <c r="D22" s="17" t="s">
        <v>79</v>
      </c>
      <c r="E22" s="17" t="s">
        <v>53</v>
      </c>
      <c r="F22" s="19"/>
      <c r="G22" s="20">
        <v>1.0</v>
      </c>
      <c r="H22" s="21"/>
      <c r="I22" s="21">
        <v>215.0</v>
      </c>
      <c r="J22" s="22">
        <v>20.0</v>
      </c>
      <c r="K22" s="50"/>
      <c r="L22" s="21" t="str">
        <f>IF(K22&gt;0,K22*I22,"")</f>
      </c>
      <c r="M22" s="52"/>
      <c r="N22" t="str">
        <f>IF(K22&gt;0,COUNTIF($K$7:K22,"&gt;0"),"")</f>
      </c>
      <c r="O22" t="s">
        <v>80</v>
      </c>
      <c r="P22" t="s">
        <v>78</v>
      </c>
      <c r="Q22" t="s">
        <v>78</v>
      </c>
    </row>
    <row r="23" spans="1:18" customHeight="1" ht="58">
      <c r="A23" s="16"/>
      <c r="B23" s="18" t="s">
        <v>51</v>
      </c>
      <c r="C23" s="17" t="s">
        <v>34</v>
      </c>
      <c r="D23" s="17" t="s">
        <v>82</v>
      </c>
      <c r="E23" s="17" t="s">
        <v>53</v>
      </c>
      <c r="F23" s="19"/>
      <c r="G23" s="20">
        <v>1.0</v>
      </c>
      <c r="H23" s="21"/>
      <c r="I23" s="21">
        <v>215.0</v>
      </c>
      <c r="J23" s="22">
        <v>365.0</v>
      </c>
      <c r="K23" s="50"/>
      <c r="L23" s="21" t="str">
        <f>IF(K23&gt;0,K23*I23,"")</f>
      </c>
      <c r="M23" s="52"/>
      <c r="N23" t="str">
        <f>IF(K23&gt;0,COUNTIF($K$7:K23,"&gt;0"),"")</f>
      </c>
      <c r="O23" t="s">
        <v>83</v>
      </c>
      <c r="P23" t="s">
        <v>81</v>
      </c>
      <c r="Q23" t="s">
        <v>81</v>
      </c>
    </row>
    <row r="24" spans="1:18" customHeight="1" ht="58">
      <c r="A24" s="16"/>
      <c r="B24" s="18" t="s">
        <v>51</v>
      </c>
      <c r="C24" s="17" t="s">
        <v>34</v>
      </c>
      <c r="D24" s="17" t="s">
        <v>85</v>
      </c>
      <c r="E24" s="17" t="s">
        <v>53</v>
      </c>
      <c r="F24" s="19"/>
      <c r="G24" s="20">
        <v>1.0</v>
      </c>
      <c r="H24" s="21"/>
      <c r="I24" s="21">
        <v>215.0</v>
      </c>
      <c r="J24" s="22">
        <v>504.0</v>
      </c>
      <c r="K24" s="50"/>
      <c r="L24" s="21" t="str">
        <f>IF(K24&gt;0,K24*I24,"")</f>
      </c>
      <c r="M24" s="52"/>
      <c r="N24" t="str">
        <f>IF(K24&gt;0,COUNTIF($K$7:K24,"&gt;0"),"")</f>
      </c>
      <c r="O24" t="s">
        <v>86</v>
      </c>
      <c r="P24" t="s">
        <v>84</v>
      </c>
      <c r="Q24" t="s">
        <v>84</v>
      </c>
    </row>
    <row r="25" spans="1:18" customHeight="1" ht="58">
      <c r="A25" s="16"/>
      <c r="B25" s="18" t="s">
        <v>51</v>
      </c>
      <c r="C25" s="17" t="s">
        <v>34</v>
      </c>
      <c r="D25" s="17" t="s">
        <v>88</v>
      </c>
      <c r="E25" s="17" t="s">
        <v>53</v>
      </c>
      <c r="F25" s="19"/>
      <c r="G25" s="20">
        <v>1.0</v>
      </c>
      <c r="H25" s="21"/>
      <c r="I25" s="21">
        <v>215.0</v>
      </c>
      <c r="J25" s="22">
        <v>110.0</v>
      </c>
      <c r="K25" s="50"/>
      <c r="L25" s="21" t="str">
        <f>IF(K25&gt;0,K25*I25,"")</f>
      </c>
      <c r="M25" s="52"/>
      <c r="N25" t="str">
        <f>IF(K25&gt;0,COUNTIF($K$7:K25,"&gt;0"),"")</f>
      </c>
      <c r="O25" t="s">
        <v>57</v>
      </c>
      <c r="P25" t="s">
        <v>87</v>
      </c>
      <c r="Q25" t="s">
        <v>87</v>
      </c>
    </row>
    <row r="26" spans="1:18" customHeight="1" ht="58">
      <c r="A26" s="16"/>
      <c r="B26" s="18" t="s">
        <v>90</v>
      </c>
      <c r="C26" s="17" t="s">
        <v>34</v>
      </c>
      <c r="D26" s="17" t="s">
        <v>29</v>
      </c>
      <c r="E26" s="17" t="s">
        <v>91</v>
      </c>
      <c r="F26" s="19"/>
      <c r="G26" s="20">
        <v>1.0</v>
      </c>
      <c r="H26" s="21"/>
      <c r="I26" s="21">
        <v>275.0</v>
      </c>
      <c r="J26" s="22">
        <v>14.0</v>
      </c>
      <c r="K26" s="50"/>
      <c r="L26" s="21" t="str">
        <f>IF(K26&gt;0,K26*I26,"")</f>
      </c>
      <c r="M26" s="52"/>
      <c r="N26" t="str">
        <f>IF(K26&gt;0,COUNTIF($K$7:K26,"&gt;0"),"")</f>
      </c>
      <c r="O26" t="s">
        <v>92</v>
      </c>
      <c r="P26" t="s">
        <v>89</v>
      </c>
      <c r="Q26" t="s">
        <v>89</v>
      </c>
    </row>
    <row r="27" spans="1:18" customHeight="1" ht="58">
      <c r="A27" s="16"/>
      <c r="B27" s="18" t="s">
        <v>94</v>
      </c>
      <c r="C27" s="17" t="s">
        <v>34</v>
      </c>
      <c r="D27" s="17" t="s">
        <v>29</v>
      </c>
      <c r="E27" s="17" t="s">
        <v>95</v>
      </c>
      <c r="F27" s="19"/>
      <c r="G27" s="20">
        <v>1.0</v>
      </c>
      <c r="H27" s="21"/>
      <c r="I27" s="21">
        <v>275.0</v>
      </c>
      <c r="J27" s="22">
        <v>6.0</v>
      </c>
      <c r="K27" s="50"/>
      <c r="L27" s="21" t="str">
        <f>IF(K27&gt;0,K27*I27,"")</f>
      </c>
      <c r="M27" s="52"/>
      <c r="N27" t="str">
        <f>IF(K27&gt;0,COUNTIF($K$7:K27,"&gt;0"),"")</f>
      </c>
      <c r="O27" t="s">
        <v>96</v>
      </c>
      <c r="P27" t="s">
        <v>93</v>
      </c>
      <c r="Q27" t="s">
        <v>93</v>
      </c>
    </row>
    <row r="28" spans="1:18" customHeight="1" ht="58">
      <c r="A28" s="16"/>
      <c r="B28" s="18" t="s">
        <v>98</v>
      </c>
      <c r="C28" s="17" t="s">
        <v>34</v>
      </c>
      <c r="D28" s="17" t="s">
        <v>29</v>
      </c>
      <c r="E28" s="17" t="s">
        <v>99</v>
      </c>
      <c r="F28" s="19"/>
      <c r="G28" s="20">
        <v>1.0</v>
      </c>
      <c r="H28" s="21"/>
      <c r="I28" s="21">
        <v>275.0</v>
      </c>
      <c r="J28" s="22">
        <v>7.0</v>
      </c>
      <c r="K28" s="50"/>
      <c r="L28" s="21" t="str">
        <f>IF(K28&gt;0,K28*I28,"")</f>
      </c>
      <c r="M28" s="52"/>
      <c r="N28" t="str">
        <f>IF(K28&gt;0,COUNTIF($K$7:K28,"&gt;0"),"")</f>
      </c>
      <c r="O28" t="s">
        <v>100</v>
      </c>
      <c r="P28" t="s">
        <v>97</v>
      </c>
      <c r="Q28" t="s">
        <v>97</v>
      </c>
    </row>
    <row r="29" spans="1:18" customHeight="1" ht="58">
      <c r="A29" s="16"/>
      <c r="B29" s="18" t="s">
        <v>102</v>
      </c>
      <c r="C29" s="17" t="s">
        <v>34</v>
      </c>
      <c r="D29" s="17" t="s">
        <v>29</v>
      </c>
      <c r="E29" s="17" t="s">
        <v>103</v>
      </c>
      <c r="F29" s="19"/>
      <c r="G29" s="20">
        <v>1.0</v>
      </c>
      <c r="H29" s="21"/>
      <c r="I29" s="21">
        <v>242.0</v>
      </c>
      <c r="J29" s="22">
        <v>12.0</v>
      </c>
      <c r="K29" s="50"/>
      <c r="L29" s="21" t="str">
        <f>IF(K29&gt;0,K29*I29,"")</f>
      </c>
      <c r="M29" s="52"/>
      <c r="N29" t="str">
        <f>IF(K29&gt;0,COUNTIF($K$7:K29,"&gt;0"),"")</f>
      </c>
      <c r="O29" t="s">
        <v>104</v>
      </c>
      <c r="P29" t="s">
        <v>101</v>
      </c>
      <c r="Q29" t="s">
        <v>101</v>
      </c>
    </row>
    <row r="30" spans="1:18" customHeight="1" ht="58">
      <c r="A30" s="16"/>
      <c r="B30" s="18" t="s">
        <v>106</v>
      </c>
      <c r="C30" s="17" t="s">
        <v>34</v>
      </c>
      <c r="D30" s="17" t="s">
        <v>29</v>
      </c>
      <c r="E30" s="17" t="s">
        <v>107</v>
      </c>
      <c r="F30" s="19"/>
      <c r="G30" s="20">
        <v>1.0</v>
      </c>
      <c r="H30" s="21"/>
      <c r="I30" s="21">
        <v>407.0</v>
      </c>
      <c r="J30" s="22">
        <v>44.0</v>
      </c>
      <c r="K30" s="50"/>
      <c r="L30" s="21" t="str">
        <f>IF(K30&gt;0,K30*I30,"")</f>
      </c>
      <c r="M30" s="52"/>
      <c r="N30" t="str">
        <f>IF(K30&gt;0,COUNTIF($K$7:K30,"&gt;0"),"")</f>
      </c>
      <c r="O30" t="s">
        <v>108</v>
      </c>
      <c r="P30" t="s">
        <v>105</v>
      </c>
      <c r="Q30" t="s">
        <v>105</v>
      </c>
    </row>
    <row r="32" spans="1:18">
      <c r="I32" s="30" t="s">
        <v>109</v>
      </c>
      <c r="J32" s="33"/>
      <c r="K32" s="36" t="str">
        <f>COUNTIF(K7:K30,"&gt;0")</f>
      </c>
    </row>
    <row r="33" spans="1:18">
      <c r="I33" s="31" t="s">
        <v>110</v>
      </c>
      <c r="J33" s="34"/>
      <c r="K33" s="37" t="str">
        <f>SUM(K7:K30)</f>
      </c>
    </row>
    <row r="34" spans="1:18">
      <c r="I34" s="32" t="s">
        <v>111</v>
      </c>
      <c r="J34" s="35"/>
      <c r="K34" s="38" t="str">
        <f>SUM(L7:L30)</f>
      </c>
    </row>
  </sheetData>
  <sheetProtection sheet="1"/>
  <mergeCells>
    <mergeCell ref="A1:M1"/>
    <mergeCell ref="B2:C2"/>
    <mergeCell ref="B3:C3"/>
    <mergeCell ref="B4:C4"/>
    <mergeCell ref="B5:C5"/>
    <mergeCell ref="E2:F2"/>
    <mergeCell ref="E3:F3"/>
    <mergeCell ref="E4:F4"/>
    <mergeCell ref="E5:F5"/>
    <mergeCell ref="G2:I2"/>
    <mergeCell ref="G3:I4"/>
    <mergeCell ref="J2:L5"/>
    <mergeCell ref="A7:M7"/>
    <mergeCell ref="I32:J32"/>
    <mergeCell ref="I33:J33"/>
    <mergeCell ref="I34:J34"/>
    <mergeCell ref="G5:I5"/>
  </mergeCells>
  <conditionalFormatting sqref="A7:M30">
    <cfRule type="expression" dxfId="0" priority="1">
      <formula>AND($G$3&lt;&gt;"",ISNUMBER(SEARCH($G$3,$B7&amp;" "&amp;$C7&amp;" "&amp;$D7&amp;" "&amp;$E7)))</formula>
    </cfRule>
    <cfRule type="expression" dxfId="1" priority="2">
      <formula>$K7&gt;0</formula>
    </cfRule>
  </conditionalFormatting>
  <conditionalFormatting sqref="K7:K30">
    <cfRule type="expression" dxfId="2" priority="3">
      <formula>AND($K7&gt;$J7,$K7&gt;0)</formula>
    </cfRule>
  </conditionalFormatting>
  <dataValidations count="1">
    <dataValidation type="whole" errorStyle="stop" operator="greaterThanOrEqual" allowBlank="1" showDropDown="1" showInputMessage="0" showErrorMessage="1" errorTitle="Только число" error="Введите только количество целым числом, без текста (например: 10). Единицы и комментарии — в колонку «Комментарий»." sqref="K8:K30">
      <formula1>0</formula1>
    </dataValidation>
  </dataValidations>
  <hyperlinks>
    <hyperlink ref="B8" r:id="rId_hyperlink_1" tooltip="Открыть карточку товара на сайте" display="Открыть карточку товара на сайте"/>
    <hyperlink ref="B9" r:id="rId_hyperlink_2" tooltip="Открыть карточку товара на сайте" display="Открыть карточку товара на сайте"/>
    <hyperlink ref="B10" r:id="rId_hyperlink_3" tooltip="Открыть карточку товара на сайте" display="Открыть карточку товара на сайте"/>
    <hyperlink ref="B11" r:id="rId_hyperlink_4" tooltip="Открыть карточку товара на сайте" display="Открыть карточку товара на сайте"/>
    <hyperlink ref="B12" r:id="rId_hyperlink_5" tooltip="Открыть карточку товара на сайте" display="Открыть карточку товара на сайте"/>
    <hyperlink ref="B13" r:id="rId_hyperlink_6" tooltip="Открыть карточку товара на сайте" display="Открыть карточку товара на сайте"/>
    <hyperlink ref="B14" r:id="rId_hyperlink_7" tooltip="Открыть карточку товара на сайте" display="Открыть карточку товара на сайте"/>
    <hyperlink ref="B15" r:id="rId_hyperlink_8" tooltip="Открыть карточку товара на сайте" display="Открыть карточку товара на сайте"/>
    <hyperlink ref="B16" r:id="rId_hyperlink_9" tooltip="Открыть карточку товара на сайте" display="Открыть карточку товара на сайте"/>
    <hyperlink ref="B17" r:id="rId_hyperlink_10" tooltip="Открыть карточку товара на сайте" display="Открыть карточку товара на сайте"/>
    <hyperlink ref="B18" r:id="rId_hyperlink_11" tooltip="Открыть карточку товара на сайте" display="Открыть карточку товара на сайте"/>
    <hyperlink ref="B19" r:id="rId_hyperlink_12" tooltip="Открыть карточку товара на сайте" display="Открыть карточку товара на сайте"/>
    <hyperlink ref="B20" r:id="rId_hyperlink_13" tooltip="Открыть карточку товара на сайте" display="Открыть карточку товара на сайте"/>
    <hyperlink ref="B21" r:id="rId_hyperlink_14" tooltip="Открыть карточку товара на сайте" display="Открыть карточку товара на сайте"/>
    <hyperlink ref="B22" r:id="rId_hyperlink_15" tooltip="Открыть карточку товара на сайте" display="Открыть карточку товара на сайте"/>
    <hyperlink ref="B23" r:id="rId_hyperlink_16" tooltip="Открыть карточку товара на сайте" display="Открыть карточку товара на сайте"/>
    <hyperlink ref="B24" r:id="rId_hyperlink_17" tooltip="Открыть карточку товара на сайте" display="Открыть карточку товара на сайте"/>
    <hyperlink ref="B25" r:id="rId_hyperlink_18" tooltip="Открыть карточку товара на сайте" display="Открыть карточку товара на сайте"/>
    <hyperlink ref="B26" r:id="rId_hyperlink_19" tooltip="Открыть карточку товара на сайте" display="Открыть карточку товара на сайте"/>
    <hyperlink ref="B27" r:id="rId_hyperlink_20" tooltip="Открыть карточку товара на сайте" display="Открыть карточку товара на сайте"/>
    <hyperlink ref="B28" r:id="rId_hyperlink_21" tooltip="Открыть карточку товара на сайте" display="Открыть карточку товара на сайте"/>
    <hyperlink ref="B29" r:id="rId_hyperlink_22" tooltip="Открыть карточку товара на сайте" display="Открыть карточку товара на сайте"/>
    <hyperlink ref="B30" r:id="rId_hyperlink_23" tooltip="Открыть карточку товара на сайте" display="Открыть карточку товара на сайте"/>
  </hyperlinks>
  <printOptions gridLines="false" gridLinesSet="true"/>
  <pageMargins left="0.4" right="0.4" top="0.5" bottom="0.5" header="0.3" footer="0.3"/>
  <pageSetup paperSize="1" orientation="landscape" scale="100" fitToHeight="0" fitToWidth="1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31"/>
  <sheetViews>
    <sheetView tabSelected="0" workbookViewId="0" showGridLines="true" showRowColHeaders="1">
      <pane ySplit="8" activePane="bottomLeft" state="frozen" topLeftCell="A9"/>
      <selection pane="bottomLeft" activeCell="K9" sqref="K9"/>
    </sheetView>
  </sheetViews>
  <sheetFormatPr defaultRowHeight="14.4" outlineLevelRow="0" outlineLevelCol="0"/>
  <cols>
    <col min="1" max="1" width="11" customWidth="true" style="0"/>
    <col min="2" max="2" width="12" customWidth="true" style="0"/>
    <col min="3" max="3" width="26" customWidth="true" style="0"/>
    <col min="4" max="4" width="32" customWidth="true" style="0"/>
    <col min="5" max="5" width="8" customWidth="true" style="0"/>
    <col min="6" max="6" width="12" customWidth="true" style="0"/>
    <col min="7" max="7" width="11" customWidth="true" style="0"/>
    <col min="8" max="8" width="14" customWidth="true" style="0"/>
    <col min="9" max="9" width="26" customWidth="true" style="0"/>
    <col min="10" max="10" width="9.10" hidden="true" style="0"/>
    <col min="12" max="12" width="9.10" hidden="true" style="0"/>
  </cols>
  <sheetData>
    <row r="1" spans="1:12" customHeight="1" ht="28">
      <c r="A1" s="53" t="s">
        <v>116</v>
      </c>
    </row>
    <row r="2" spans="1:12" customHeight="1" ht="26">
      <c r="A2" s="54" t="s">
        <v>117</v>
      </c>
    </row>
    <row r="3" spans="1:12">
      <c r="A3" s="12" t="s">
        <v>1</v>
      </c>
      <c r="B3" s="13" t="str">
        <f>IF('Прайс и заказ'!B2="","",'Прайс и заказ'!B2)</f>
      </c>
      <c r="C3" s="12" t="s">
        <v>3</v>
      </c>
      <c r="D3" s="13" t="str">
        <f>IF('Прайс и заказ'!B4="","",'Прайс и заказ'!B4)</f>
      </c>
      <c r="E3" s="12" t="s">
        <v>4</v>
      </c>
      <c r="F3" s="13" t="str">
        <f>IF('Прайс и заказ'!B5="","",'Прайс и заказ'!B5)</f>
      </c>
      <c r="G3" s="13"/>
      <c r="H3" s="13"/>
    </row>
    <row r="4" spans="1:12">
      <c r="A4" s="12" t="s">
        <v>2</v>
      </c>
      <c r="B4" s="13" t="str">
        <f>IF('Прайс и заказ'!B3="","",'Прайс и заказ'!B3)</f>
      </c>
      <c r="C4" s="12" t="s">
        <v>5</v>
      </c>
      <c r="D4" s="13" t="str">
        <f>IF('Прайс и заказ'!E2="","",'Прайс и заказ'!E2)</f>
      </c>
      <c r="E4" s="13"/>
      <c r="F4" s="13"/>
      <c r="G4" s="13"/>
      <c r="H4" s="13"/>
    </row>
    <row r="5" spans="1:12">
      <c r="A5" s="12" t="s">
        <v>6</v>
      </c>
      <c r="B5" s="13" t="str">
        <f>IF('Прайс и заказ'!E3="","",'Прайс и заказ'!E3)</f>
      </c>
      <c r="C5" s="12" t="s">
        <v>8</v>
      </c>
      <c r="D5" s="13" t="str">
        <f>IF('Прайс и заказ'!E4="","",'Прайс и заказ'!E4)</f>
      </c>
      <c r="E5" s="13"/>
      <c r="F5" s="13"/>
      <c r="G5" s="13"/>
      <c r="H5" s="13"/>
    </row>
    <row r="6" spans="1:12" customHeight="1" ht="22">
      <c r="A6" s="55" t="s">
        <v>118</v>
      </c>
      <c r="B6" s="56"/>
      <c r="C6" s="57" t="str">
        <f>'Прайс и заказ'!K32</f>
      </c>
      <c r="D6" s="58" t="s">
        <v>110</v>
      </c>
      <c r="E6" s="56"/>
      <c r="F6" s="57" t="str">
        <f>'Прайс и заказ'!K33</f>
      </c>
      <c r="G6" s="58" t="s">
        <v>111</v>
      </c>
      <c r="H6" s="56"/>
      <c r="I6" s="59" t="str">
        <f>'Прайс и заказ'!K34</f>
      </c>
    </row>
    <row r="8" spans="1:12" customHeight="1" ht="24">
      <c r="A8" s="60" t="s">
        <v>14</v>
      </c>
      <c r="B8" s="60" t="s">
        <v>15</v>
      </c>
      <c r="C8" s="60" t="s">
        <v>16</v>
      </c>
      <c r="D8" s="60" t="s">
        <v>17</v>
      </c>
      <c r="E8" s="60" t="s">
        <v>19</v>
      </c>
      <c r="F8" s="60" t="s">
        <v>119</v>
      </c>
      <c r="G8" s="60" t="s">
        <v>23</v>
      </c>
      <c r="H8" s="60" t="s">
        <v>24</v>
      </c>
      <c r="I8" s="60" t="s">
        <v>5</v>
      </c>
      <c r="J8" s="40" t="s">
        <v>112</v>
      </c>
      <c r="L8" s="40" t="s">
        <v>114</v>
      </c>
    </row>
    <row r="9" spans="1:12" customHeight="1" ht="40">
      <c r="A9" s="13" t="str">
        <f>IF($J9=0,"",IFERROR(_xlfn.IMAGE(INDEX('Прайс и заказ'!$O:$O,$J9)),""))</f>
      </c>
      <c r="B9" s="61" t="str">
        <f>IF($J9=0,"",IF(INDEX('Прайс и заказ'!B:B,$J9)="","",INDEX('Прайс и заказ'!B:B,$J9)))</f>
      </c>
      <c r="C9" s="64" t="str">
        <f>IF($J9=0,"",IF(INDEX('Прайс и заказ'!C:C,$J9)="","",INDEX('Прайс и заказ'!C:C,$J9)))</f>
      </c>
      <c r="D9" s="64" t="str">
        <f>IF($J9=0,"",IF(INDEX('Прайс и заказ'!D:D,$J9)="","",INDEX('Прайс и заказ'!D:D,$J9)))</f>
      </c>
      <c r="E9" s="61" t="str">
        <f>IF($J9=0,"",IF(INDEX('Прайс и заказ'!F:F,$J9)="","",INDEX('Прайс и заказ'!F:F,$J9)))</f>
      </c>
      <c r="F9" s="62" t="str">
        <f>IF($J9=0,"",IF(INDEX('Прайс и заказ'!I:I,$J9)="","",INDEX('Прайс и заказ'!I:I,$J9)))</f>
      </c>
      <c r="G9" s="63" t="str">
        <f>IF($J9=0,"",IF(INDEX('Прайс и заказ'!K:K,$J9)="","",INDEX('Прайс и заказ'!K:K,$J9)))</f>
      </c>
      <c r="H9" s="62" t="str">
        <f>IF($J9=0,"",IF(INDEX('Прайс и заказ'!L:L,$J9)="","",INDEX('Прайс и заказ'!L:L,$J9)))</f>
      </c>
      <c r="I9" s="13" t="str">
        <f>IF($J9=0,"",IF(INDEX('Прайс и заказ'!M:M,$J9)="","",INDEX('Прайс и заказ'!M:M,$J9)))</f>
      </c>
      <c r="J9" t="str">
        <f>IFERROR(MATCH(1,'Прайс и заказ'!$N$7:$N$30,0)+6,0)</f>
      </c>
      <c r="K9" s="65" t="str">
        <f>IF($J9=0,"← Пока ничего не выбрано — заполните колонку «Заказать» на листе «Прайс и заказ»","")</f>
      </c>
      <c r="L9" t="str">
        <f>IF($J9=0,"",IF(INDEX('Прайс и заказ'!Q:Q,$J9)="","",INDEX('Прайс и заказ'!Q:Q,$J9)))</f>
      </c>
    </row>
    <row r="10" spans="1:12" customHeight="1" ht="40">
      <c r="A10" s="13" t="str">
        <f>IF($J10=0,"",IFERROR(_xlfn.IMAGE(INDEX('Прайс и заказ'!$O:$O,$J10)),""))</f>
      </c>
      <c r="B10" s="61" t="str">
        <f>IF($J10=0,"",IF(INDEX('Прайс и заказ'!B:B,$J10)="","",INDEX('Прайс и заказ'!B:B,$J10)))</f>
      </c>
      <c r="C10" s="64" t="str">
        <f>IF($J10=0,"",IF(INDEX('Прайс и заказ'!C:C,$J10)="","",INDEX('Прайс и заказ'!C:C,$J10)))</f>
      </c>
      <c r="D10" s="64" t="str">
        <f>IF($J10=0,"",IF(INDEX('Прайс и заказ'!D:D,$J10)="","",INDEX('Прайс и заказ'!D:D,$J10)))</f>
      </c>
      <c r="E10" s="61" t="str">
        <f>IF($J10=0,"",IF(INDEX('Прайс и заказ'!F:F,$J10)="","",INDEX('Прайс и заказ'!F:F,$J10)))</f>
      </c>
      <c r="F10" s="62" t="str">
        <f>IF($J10=0,"",IF(INDEX('Прайс и заказ'!I:I,$J10)="","",INDEX('Прайс и заказ'!I:I,$J10)))</f>
      </c>
      <c r="G10" s="63" t="str">
        <f>IF($J10=0,"",IF(INDEX('Прайс и заказ'!K:K,$J10)="","",INDEX('Прайс и заказ'!K:K,$J10)))</f>
      </c>
      <c r="H10" s="62" t="str">
        <f>IF($J10=0,"",IF(INDEX('Прайс и заказ'!L:L,$J10)="","",INDEX('Прайс и заказ'!L:L,$J10)))</f>
      </c>
      <c r="I10" s="13" t="str">
        <f>IF($J10=0,"",IF(INDEX('Прайс и заказ'!M:M,$J10)="","",INDEX('Прайс и заказ'!M:M,$J10)))</f>
      </c>
      <c r="J10" t="str">
        <f>IFERROR(MATCH(2,'Прайс и заказ'!$N$7:$N$30,0)+6,0)</f>
      </c>
      <c r="L10" t="str">
        <f>IF($J10=0,"",IF(INDEX('Прайс и заказ'!Q:Q,$J10)="","",INDEX('Прайс и заказ'!Q:Q,$J10)))</f>
      </c>
    </row>
    <row r="11" spans="1:12" customHeight="1" ht="40">
      <c r="A11" s="13" t="str">
        <f>IF($J11=0,"",IFERROR(_xlfn.IMAGE(INDEX('Прайс и заказ'!$O:$O,$J11)),""))</f>
      </c>
      <c r="B11" s="61" t="str">
        <f>IF($J11=0,"",IF(INDEX('Прайс и заказ'!B:B,$J11)="","",INDEX('Прайс и заказ'!B:B,$J11)))</f>
      </c>
      <c r="C11" s="64" t="str">
        <f>IF($J11=0,"",IF(INDEX('Прайс и заказ'!C:C,$J11)="","",INDEX('Прайс и заказ'!C:C,$J11)))</f>
      </c>
      <c r="D11" s="64" t="str">
        <f>IF($J11=0,"",IF(INDEX('Прайс и заказ'!D:D,$J11)="","",INDEX('Прайс и заказ'!D:D,$J11)))</f>
      </c>
      <c r="E11" s="61" t="str">
        <f>IF($J11=0,"",IF(INDEX('Прайс и заказ'!F:F,$J11)="","",INDEX('Прайс и заказ'!F:F,$J11)))</f>
      </c>
      <c r="F11" s="62" t="str">
        <f>IF($J11=0,"",IF(INDEX('Прайс и заказ'!I:I,$J11)="","",INDEX('Прайс и заказ'!I:I,$J11)))</f>
      </c>
      <c r="G11" s="63" t="str">
        <f>IF($J11=0,"",IF(INDEX('Прайс и заказ'!K:K,$J11)="","",INDEX('Прайс и заказ'!K:K,$J11)))</f>
      </c>
      <c r="H11" s="62" t="str">
        <f>IF($J11=0,"",IF(INDEX('Прайс и заказ'!L:L,$J11)="","",INDEX('Прайс и заказ'!L:L,$J11)))</f>
      </c>
      <c r="I11" s="13" t="str">
        <f>IF($J11=0,"",IF(INDEX('Прайс и заказ'!M:M,$J11)="","",INDEX('Прайс и заказ'!M:M,$J11)))</f>
      </c>
      <c r="J11" t="str">
        <f>IFERROR(MATCH(3,'Прайс и заказ'!$N$7:$N$30,0)+6,0)</f>
      </c>
      <c r="L11" t="str">
        <f>IF($J11=0,"",IF(INDEX('Прайс и заказ'!Q:Q,$J11)="","",INDEX('Прайс и заказ'!Q:Q,$J11)))</f>
      </c>
    </row>
    <row r="12" spans="1:12" customHeight="1" ht="40">
      <c r="A12" s="13" t="str">
        <f>IF($J12=0,"",IFERROR(_xlfn.IMAGE(INDEX('Прайс и заказ'!$O:$O,$J12)),""))</f>
      </c>
      <c r="B12" s="61" t="str">
        <f>IF($J12=0,"",IF(INDEX('Прайс и заказ'!B:B,$J12)="","",INDEX('Прайс и заказ'!B:B,$J12)))</f>
      </c>
      <c r="C12" s="64" t="str">
        <f>IF($J12=0,"",IF(INDEX('Прайс и заказ'!C:C,$J12)="","",INDEX('Прайс и заказ'!C:C,$J12)))</f>
      </c>
      <c r="D12" s="64" t="str">
        <f>IF($J12=0,"",IF(INDEX('Прайс и заказ'!D:D,$J12)="","",INDEX('Прайс и заказ'!D:D,$J12)))</f>
      </c>
      <c r="E12" s="61" t="str">
        <f>IF($J12=0,"",IF(INDEX('Прайс и заказ'!F:F,$J12)="","",INDEX('Прайс и заказ'!F:F,$J12)))</f>
      </c>
      <c r="F12" s="62" t="str">
        <f>IF($J12=0,"",IF(INDEX('Прайс и заказ'!I:I,$J12)="","",INDEX('Прайс и заказ'!I:I,$J12)))</f>
      </c>
      <c r="G12" s="63" t="str">
        <f>IF($J12=0,"",IF(INDEX('Прайс и заказ'!K:K,$J12)="","",INDEX('Прайс и заказ'!K:K,$J12)))</f>
      </c>
      <c r="H12" s="62" t="str">
        <f>IF($J12=0,"",IF(INDEX('Прайс и заказ'!L:L,$J12)="","",INDEX('Прайс и заказ'!L:L,$J12)))</f>
      </c>
      <c r="I12" s="13" t="str">
        <f>IF($J12=0,"",IF(INDEX('Прайс и заказ'!M:M,$J12)="","",INDEX('Прайс и заказ'!M:M,$J12)))</f>
      </c>
      <c r="J12" t="str">
        <f>IFERROR(MATCH(4,'Прайс и заказ'!$N$7:$N$30,0)+6,0)</f>
      </c>
      <c r="L12" t="str">
        <f>IF($J12=0,"",IF(INDEX('Прайс и заказ'!Q:Q,$J12)="","",INDEX('Прайс и заказ'!Q:Q,$J12)))</f>
      </c>
    </row>
    <row r="13" spans="1:12" customHeight="1" ht="40">
      <c r="A13" s="13" t="str">
        <f>IF($J13=0,"",IFERROR(_xlfn.IMAGE(INDEX('Прайс и заказ'!$O:$O,$J13)),""))</f>
      </c>
      <c r="B13" s="61" t="str">
        <f>IF($J13=0,"",IF(INDEX('Прайс и заказ'!B:B,$J13)="","",INDEX('Прайс и заказ'!B:B,$J13)))</f>
      </c>
      <c r="C13" s="64" t="str">
        <f>IF($J13=0,"",IF(INDEX('Прайс и заказ'!C:C,$J13)="","",INDEX('Прайс и заказ'!C:C,$J13)))</f>
      </c>
      <c r="D13" s="64" t="str">
        <f>IF($J13=0,"",IF(INDEX('Прайс и заказ'!D:D,$J13)="","",INDEX('Прайс и заказ'!D:D,$J13)))</f>
      </c>
      <c r="E13" s="61" t="str">
        <f>IF($J13=0,"",IF(INDEX('Прайс и заказ'!F:F,$J13)="","",INDEX('Прайс и заказ'!F:F,$J13)))</f>
      </c>
      <c r="F13" s="62" t="str">
        <f>IF($J13=0,"",IF(INDEX('Прайс и заказ'!I:I,$J13)="","",INDEX('Прайс и заказ'!I:I,$J13)))</f>
      </c>
      <c r="G13" s="63" t="str">
        <f>IF($J13=0,"",IF(INDEX('Прайс и заказ'!K:K,$J13)="","",INDEX('Прайс и заказ'!K:K,$J13)))</f>
      </c>
      <c r="H13" s="62" t="str">
        <f>IF($J13=0,"",IF(INDEX('Прайс и заказ'!L:L,$J13)="","",INDEX('Прайс и заказ'!L:L,$J13)))</f>
      </c>
      <c r="I13" s="13" t="str">
        <f>IF($J13=0,"",IF(INDEX('Прайс и заказ'!M:M,$J13)="","",INDEX('Прайс и заказ'!M:M,$J13)))</f>
      </c>
      <c r="J13" t="str">
        <f>IFERROR(MATCH(5,'Прайс и заказ'!$N$7:$N$30,0)+6,0)</f>
      </c>
      <c r="L13" t="str">
        <f>IF($J13=0,"",IF(INDEX('Прайс и заказ'!Q:Q,$J13)="","",INDEX('Прайс и заказ'!Q:Q,$J13)))</f>
      </c>
    </row>
    <row r="14" spans="1:12" customHeight="1" ht="40">
      <c r="A14" s="13" t="str">
        <f>IF($J14=0,"",IFERROR(_xlfn.IMAGE(INDEX('Прайс и заказ'!$O:$O,$J14)),""))</f>
      </c>
      <c r="B14" s="61" t="str">
        <f>IF($J14=0,"",IF(INDEX('Прайс и заказ'!B:B,$J14)="","",INDEX('Прайс и заказ'!B:B,$J14)))</f>
      </c>
      <c r="C14" s="64" t="str">
        <f>IF($J14=0,"",IF(INDEX('Прайс и заказ'!C:C,$J14)="","",INDEX('Прайс и заказ'!C:C,$J14)))</f>
      </c>
      <c r="D14" s="64" t="str">
        <f>IF($J14=0,"",IF(INDEX('Прайс и заказ'!D:D,$J14)="","",INDEX('Прайс и заказ'!D:D,$J14)))</f>
      </c>
      <c r="E14" s="61" t="str">
        <f>IF($J14=0,"",IF(INDEX('Прайс и заказ'!F:F,$J14)="","",INDEX('Прайс и заказ'!F:F,$J14)))</f>
      </c>
      <c r="F14" s="62" t="str">
        <f>IF($J14=0,"",IF(INDEX('Прайс и заказ'!I:I,$J14)="","",INDEX('Прайс и заказ'!I:I,$J14)))</f>
      </c>
      <c r="G14" s="63" t="str">
        <f>IF($J14=0,"",IF(INDEX('Прайс и заказ'!K:K,$J14)="","",INDEX('Прайс и заказ'!K:K,$J14)))</f>
      </c>
      <c r="H14" s="62" t="str">
        <f>IF($J14=0,"",IF(INDEX('Прайс и заказ'!L:L,$J14)="","",INDEX('Прайс и заказ'!L:L,$J14)))</f>
      </c>
      <c r="I14" s="13" t="str">
        <f>IF($J14=0,"",IF(INDEX('Прайс и заказ'!M:M,$J14)="","",INDEX('Прайс и заказ'!M:M,$J14)))</f>
      </c>
      <c r="J14" t="str">
        <f>IFERROR(MATCH(6,'Прайс и заказ'!$N$7:$N$30,0)+6,0)</f>
      </c>
      <c r="L14" t="str">
        <f>IF($J14=0,"",IF(INDEX('Прайс и заказ'!Q:Q,$J14)="","",INDEX('Прайс и заказ'!Q:Q,$J14)))</f>
      </c>
    </row>
    <row r="15" spans="1:12" customHeight="1" ht="40">
      <c r="A15" s="13" t="str">
        <f>IF($J15=0,"",IFERROR(_xlfn.IMAGE(INDEX('Прайс и заказ'!$O:$O,$J15)),""))</f>
      </c>
      <c r="B15" s="61" t="str">
        <f>IF($J15=0,"",IF(INDEX('Прайс и заказ'!B:B,$J15)="","",INDEX('Прайс и заказ'!B:B,$J15)))</f>
      </c>
      <c r="C15" s="64" t="str">
        <f>IF($J15=0,"",IF(INDEX('Прайс и заказ'!C:C,$J15)="","",INDEX('Прайс и заказ'!C:C,$J15)))</f>
      </c>
      <c r="D15" s="64" t="str">
        <f>IF($J15=0,"",IF(INDEX('Прайс и заказ'!D:D,$J15)="","",INDEX('Прайс и заказ'!D:D,$J15)))</f>
      </c>
      <c r="E15" s="61" t="str">
        <f>IF($J15=0,"",IF(INDEX('Прайс и заказ'!F:F,$J15)="","",INDEX('Прайс и заказ'!F:F,$J15)))</f>
      </c>
      <c r="F15" s="62" t="str">
        <f>IF($J15=0,"",IF(INDEX('Прайс и заказ'!I:I,$J15)="","",INDEX('Прайс и заказ'!I:I,$J15)))</f>
      </c>
      <c r="G15" s="63" t="str">
        <f>IF($J15=0,"",IF(INDEX('Прайс и заказ'!K:K,$J15)="","",INDEX('Прайс и заказ'!K:K,$J15)))</f>
      </c>
      <c r="H15" s="62" t="str">
        <f>IF($J15=0,"",IF(INDEX('Прайс и заказ'!L:L,$J15)="","",INDEX('Прайс и заказ'!L:L,$J15)))</f>
      </c>
      <c r="I15" s="13" t="str">
        <f>IF($J15=0,"",IF(INDEX('Прайс и заказ'!M:M,$J15)="","",INDEX('Прайс и заказ'!M:M,$J15)))</f>
      </c>
      <c r="J15" t="str">
        <f>IFERROR(MATCH(7,'Прайс и заказ'!$N$7:$N$30,0)+6,0)</f>
      </c>
      <c r="L15" t="str">
        <f>IF($J15=0,"",IF(INDEX('Прайс и заказ'!Q:Q,$J15)="","",INDEX('Прайс и заказ'!Q:Q,$J15)))</f>
      </c>
    </row>
    <row r="16" spans="1:12" customHeight="1" ht="40">
      <c r="A16" s="13" t="str">
        <f>IF($J16=0,"",IFERROR(_xlfn.IMAGE(INDEX('Прайс и заказ'!$O:$O,$J16)),""))</f>
      </c>
      <c r="B16" s="61" t="str">
        <f>IF($J16=0,"",IF(INDEX('Прайс и заказ'!B:B,$J16)="","",INDEX('Прайс и заказ'!B:B,$J16)))</f>
      </c>
      <c r="C16" s="64" t="str">
        <f>IF($J16=0,"",IF(INDEX('Прайс и заказ'!C:C,$J16)="","",INDEX('Прайс и заказ'!C:C,$J16)))</f>
      </c>
      <c r="D16" s="64" t="str">
        <f>IF($J16=0,"",IF(INDEX('Прайс и заказ'!D:D,$J16)="","",INDEX('Прайс и заказ'!D:D,$J16)))</f>
      </c>
      <c r="E16" s="61" t="str">
        <f>IF($J16=0,"",IF(INDEX('Прайс и заказ'!F:F,$J16)="","",INDEX('Прайс и заказ'!F:F,$J16)))</f>
      </c>
      <c r="F16" s="62" t="str">
        <f>IF($J16=0,"",IF(INDEX('Прайс и заказ'!I:I,$J16)="","",INDEX('Прайс и заказ'!I:I,$J16)))</f>
      </c>
      <c r="G16" s="63" t="str">
        <f>IF($J16=0,"",IF(INDEX('Прайс и заказ'!K:K,$J16)="","",INDEX('Прайс и заказ'!K:K,$J16)))</f>
      </c>
      <c r="H16" s="62" t="str">
        <f>IF($J16=0,"",IF(INDEX('Прайс и заказ'!L:L,$J16)="","",INDEX('Прайс и заказ'!L:L,$J16)))</f>
      </c>
      <c r="I16" s="13" t="str">
        <f>IF($J16=0,"",IF(INDEX('Прайс и заказ'!M:M,$J16)="","",INDEX('Прайс и заказ'!M:M,$J16)))</f>
      </c>
      <c r="J16" t="str">
        <f>IFERROR(MATCH(8,'Прайс и заказ'!$N$7:$N$30,0)+6,0)</f>
      </c>
      <c r="L16" t="str">
        <f>IF($J16=0,"",IF(INDEX('Прайс и заказ'!Q:Q,$J16)="","",INDEX('Прайс и заказ'!Q:Q,$J16)))</f>
      </c>
    </row>
    <row r="17" spans="1:12" customHeight="1" ht="40">
      <c r="A17" s="13" t="str">
        <f>IF($J17=0,"",IFERROR(_xlfn.IMAGE(INDEX('Прайс и заказ'!$O:$O,$J17)),""))</f>
      </c>
      <c r="B17" s="61" t="str">
        <f>IF($J17=0,"",IF(INDEX('Прайс и заказ'!B:B,$J17)="","",INDEX('Прайс и заказ'!B:B,$J17)))</f>
      </c>
      <c r="C17" s="64" t="str">
        <f>IF($J17=0,"",IF(INDEX('Прайс и заказ'!C:C,$J17)="","",INDEX('Прайс и заказ'!C:C,$J17)))</f>
      </c>
      <c r="D17" s="64" t="str">
        <f>IF($J17=0,"",IF(INDEX('Прайс и заказ'!D:D,$J17)="","",INDEX('Прайс и заказ'!D:D,$J17)))</f>
      </c>
      <c r="E17" s="61" t="str">
        <f>IF($J17=0,"",IF(INDEX('Прайс и заказ'!F:F,$J17)="","",INDEX('Прайс и заказ'!F:F,$J17)))</f>
      </c>
      <c r="F17" s="62" t="str">
        <f>IF($J17=0,"",IF(INDEX('Прайс и заказ'!I:I,$J17)="","",INDEX('Прайс и заказ'!I:I,$J17)))</f>
      </c>
      <c r="G17" s="63" t="str">
        <f>IF($J17=0,"",IF(INDEX('Прайс и заказ'!K:K,$J17)="","",INDEX('Прайс и заказ'!K:K,$J17)))</f>
      </c>
      <c r="H17" s="62" t="str">
        <f>IF($J17=0,"",IF(INDEX('Прайс и заказ'!L:L,$J17)="","",INDEX('Прайс и заказ'!L:L,$J17)))</f>
      </c>
      <c r="I17" s="13" t="str">
        <f>IF($J17=0,"",IF(INDEX('Прайс и заказ'!M:M,$J17)="","",INDEX('Прайс и заказ'!M:M,$J17)))</f>
      </c>
      <c r="J17" t="str">
        <f>IFERROR(MATCH(9,'Прайс и заказ'!$N$7:$N$30,0)+6,0)</f>
      </c>
      <c r="L17" t="str">
        <f>IF($J17=0,"",IF(INDEX('Прайс и заказ'!Q:Q,$J17)="","",INDEX('Прайс и заказ'!Q:Q,$J17)))</f>
      </c>
    </row>
    <row r="18" spans="1:12" customHeight="1" ht="40">
      <c r="A18" s="13" t="str">
        <f>IF($J18=0,"",IFERROR(_xlfn.IMAGE(INDEX('Прайс и заказ'!$O:$O,$J18)),""))</f>
      </c>
      <c r="B18" s="61" t="str">
        <f>IF($J18=0,"",IF(INDEX('Прайс и заказ'!B:B,$J18)="","",INDEX('Прайс и заказ'!B:B,$J18)))</f>
      </c>
      <c r="C18" s="64" t="str">
        <f>IF($J18=0,"",IF(INDEX('Прайс и заказ'!C:C,$J18)="","",INDEX('Прайс и заказ'!C:C,$J18)))</f>
      </c>
      <c r="D18" s="64" t="str">
        <f>IF($J18=0,"",IF(INDEX('Прайс и заказ'!D:D,$J18)="","",INDEX('Прайс и заказ'!D:D,$J18)))</f>
      </c>
      <c r="E18" s="61" t="str">
        <f>IF($J18=0,"",IF(INDEX('Прайс и заказ'!F:F,$J18)="","",INDEX('Прайс и заказ'!F:F,$J18)))</f>
      </c>
      <c r="F18" s="62" t="str">
        <f>IF($J18=0,"",IF(INDEX('Прайс и заказ'!I:I,$J18)="","",INDEX('Прайс и заказ'!I:I,$J18)))</f>
      </c>
      <c r="G18" s="63" t="str">
        <f>IF($J18=0,"",IF(INDEX('Прайс и заказ'!K:K,$J18)="","",INDEX('Прайс и заказ'!K:K,$J18)))</f>
      </c>
      <c r="H18" s="62" t="str">
        <f>IF($J18=0,"",IF(INDEX('Прайс и заказ'!L:L,$J18)="","",INDEX('Прайс и заказ'!L:L,$J18)))</f>
      </c>
      <c r="I18" s="13" t="str">
        <f>IF($J18=0,"",IF(INDEX('Прайс и заказ'!M:M,$J18)="","",INDEX('Прайс и заказ'!M:M,$J18)))</f>
      </c>
      <c r="J18" t="str">
        <f>IFERROR(MATCH(10,'Прайс и заказ'!$N$7:$N$30,0)+6,0)</f>
      </c>
      <c r="L18" t="str">
        <f>IF($J18=0,"",IF(INDEX('Прайс и заказ'!Q:Q,$J18)="","",INDEX('Прайс и заказ'!Q:Q,$J18)))</f>
      </c>
    </row>
    <row r="19" spans="1:12" customHeight="1" ht="40">
      <c r="A19" s="13" t="str">
        <f>IF($J19=0,"",IFERROR(_xlfn.IMAGE(INDEX('Прайс и заказ'!$O:$O,$J19)),""))</f>
      </c>
      <c r="B19" s="61" t="str">
        <f>IF($J19=0,"",IF(INDEX('Прайс и заказ'!B:B,$J19)="","",INDEX('Прайс и заказ'!B:B,$J19)))</f>
      </c>
      <c r="C19" s="64" t="str">
        <f>IF($J19=0,"",IF(INDEX('Прайс и заказ'!C:C,$J19)="","",INDEX('Прайс и заказ'!C:C,$J19)))</f>
      </c>
      <c r="D19" s="64" t="str">
        <f>IF($J19=0,"",IF(INDEX('Прайс и заказ'!D:D,$J19)="","",INDEX('Прайс и заказ'!D:D,$J19)))</f>
      </c>
      <c r="E19" s="61" t="str">
        <f>IF($J19=0,"",IF(INDEX('Прайс и заказ'!F:F,$J19)="","",INDEX('Прайс и заказ'!F:F,$J19)))</f>
      </c>
      <c r="F19" s="62" t="str">
        <f>IF($J19=0,"",IF(INDEX('Прайс и заказ'!I:I,$J19)="","",INDEX('Прайс и заказ'!I:I,$J19)))</f>
      </c>
      <c r="G19" s="63" t="str">
        <f>IF($J19=0,"",IF(INDEX('Прайс и заказ'!K:K,$J19)="","",INDEX('Прайс и заказ'!K:K,$J19)))</f>
      </c>
      <c r="H19" s="62" t="str">
        <f>IF($J19=0,"",IF(INDEX('Прайс и заказ'!L:L,$J19)="","",INDEX('Прайс и заказ'!L:L,$J19)))</f>
      </c>
      <c r="I19" s="13" t="str">
        <f>IF($J19=0,"",IF(INDEX('Прайс и заказ'!M:M,$J19)="","",INDEX('Прайс и заказ'!M:M,$J19)))</f>
      </c>
      <c r="J19" t="str">
        <f>IFERROR(MATCH(11,'Прайс и заказ'!$N$7:$N$30,0)+6,0)</f>
      </c>
      <c r="L19" t="str">
        <f>IF($J19=0,"",IF(INDEX('Прайс и заказ'!Q:Q,$J19)="","",INDEX('Прайс и заказ'!Q:Q,$J19)))</f>
      </c>
    </row>
    <row r="20" spans="1:12" customHeight="1" ht="40">
      <c r="A20" s="13" t="str">
        <f>IF($J20=0,"",IFERROR(_xlfn.IMAGE(INDEX('Прайс и заказ'!$O:$O,$J20)),""))</f>
      </c>
      <c r="B20" s="61" t="str">
        <f>IF($J20=0,"",IF(INDEX('Прайс и заказ'!B:B,$J20)="","",INDEX('Прайс и заказ'!B:B,$J20)))</f>
      </c>
      <c r="C20" s="64" t="str">
        <f>IF($J20=0,"",IF(INDEX('Прайс и заказ'!C:C,$J20)="","",INDEX('Прайс и заказ'!C:C,$J20)))</f>
      </c>
      <c r="D20" s="64" t="str">
        <f>IF($J20=0,"",IF(INDEX('Прайс и заказ'!D:D,$J20)="","",INDEX('Прайс и заказ'!D:D,$J20)))</f>
      </c>
      <c r="E20" s="61" t="str">
        <f>IF($J20=0,"",IF(INDEX('Прайс и заказ'!F:F,$J20)="","",INDEX('Прайс и заказ'!F:F,$J20)))</f>
      </c>
      <c r="F20" s="62" t="str">
        <f>IF($J20=0,"",IF(INDEX('Прайс и заказ'!I:I,$J20)="","",INDEX('Прайс и заказ'!I:I,$J20)))</f>
      </c>
      <c r="G20" s="63" t="str">
        <f>IF($J20=0,"",IF(INDEX('Прайс и заказ'!K:K,$J20)="","",INDEX('Прайс и заказ'!K:K,$J20)))</f>
      </c>
      <c r="H20" s="62" t="str">
        <f>IF($J20=0,"",IF(INDEX('Прайс и заказ'!L:L,$J20)="","",INDEX('Прайс и заказ'!L:L,$J20)))</f>
      </c>
      <c r="I20" s="13" t="str">
        <f>IF($J20=0,"",IF(INDEX('Прайс и заказ'!M:M,$J20)="","",INDEX('Прайс и заказ'!M:M,$J20)))</f>
      </c>
      <c r="J20" t="str">
        <f>IFERROR(MATCH(12,'Прайс и заказ'!$N$7:$N$30,0)+6,0)</f>
      </c>
      <c r="L20" t="str">
        <f>IF($J20=0,"",IF(INDEX('Прайс и заказ'!Q:Q,$J20)="","",INDEX('Прайс и заказ'!Q:Q,$J20)))</f>
      </c>
    </row>
    <row r="21" spans="1:12" customHeight="1" ht="40">
      <c r="A21" s="13" t="str">
        <f>IF($J21=0,"",IFERROR(_xlfn.IMAGE(INDEX('Прайс и заказ'!$O:$O,$J21)),""))</f>
      </c>
      <c r="B21" s="61" t="str">
        <f>IF($J21=0,"",IF(INDEX('Прайс и заказ'!B:B,$J21)="","",INDEX('Прайс и заказ'!B:B,$J21)))</f>
      </c>
      <c r="C21" s="64" t="str">
        <f>IF($J21=0,"",IF(INDEX('Прайс и заказ'!C:C,$J21)="","",INDEX('Прайс и заказ'!C:C,$J21)))</f>
      </c>
      <c r="D21" s="64" t="str">
        <f>IF($J21=0,"",IF(INDEX('Прайс и заказ'!D:D,$J21)="","",INDEX('Прайс и заказ'!D:D,$J21)))</f>
      </c>
      <c r="E21" s="61" t="str">
        <f>IF($J21=0,"",IF(INDEX('Прайс и заказ'!F:F,$J21)="","",INDEX('Прайс и заказ'!F:F,$J21)))</f>
      </c>
      <c r="F21" s="62" t="str">
        <f>IF($J21=0,"",IF(INDEX('Прайс и заказ'!I:I,$J21)="","",INDEX('Прайс и заказ'!I:I,$J21)))</f>
      </c>
      <c r="G21" s="63" t="str">
        <f>IF($J21=0,"",IF(INDEX('Прайс и заказ'!K:K,$J21)="","",INDEX('Прайс и заказ'!K:K,$J21)))</f>
      </c>
      <c r="H21" s="62" t="str">
        <f>IF($J21=0,"",IF(INDEX('Прайс и заказ'!L:L,$J21)="","",INDEX('Прайс и заказ'!L:L,$J21)))</f>
      </c>
      <c r="I21" s="13" t="str">
        <f>IF($J21=0,"",IF(INDEX('Прайс и заказ'!M:M,$J21)="","",INDEX('Прайс и заказ'!M:M,$J21)))</f>
      </c>
      <c r="J21" t="str">
        <f>IFERROR(MATCH(13,'Прайс и заказ'!$N$7:$N$30,0)+6,0)</f>
      </c>
      <c r="L21" t="str">
        <f>IF($J21=0,"",IF(INDEX('Прайс и заказ'!Q:Q,$J21)="","",INDEX('Прайс и заказ'!Q:Q,$J21)))</f>
      </c>
    </row>
    <row r="22" spans="1:12" customHeight="1" ht="40">
      <c r="A22" s="13" t="str">
        <f>IF($J22=0,"",IFERROR(_xlfn.IMAGE(INDEX('Прайс и заказ'!$O:$O,$J22)),""))</f>
      </c>
      <c r="B22" s="61" t="str">
        <f>IF($J22=0,"",IF(INDEX('Прайс и заказ'!B:B,$J22)="","",INDEX('Прайс и заказ'!B:B,$J22)))</f>
      </c>
      <c r="C22" s="64" t="str">
        <f>IF($J22=0,"",IF(INDEX('Прайс и заказ'!C:C,$J22)="","",INDEX('Прайс и заказ'!C:C,$J22)))</f>
      </c>
      <c r="D22" s="64" t="str">
        <f>IF($J22=0,"",IF(INDEX('Прайс и заказ'!D:D,$J22)="","",INDEX('Прайс и заказ'!D:D,$J22)))</f>
      </c>
      <c r="E22" s="61" t="str">
        <f>IF($J22=0,"",IF(INDEX('Прайс и заказ'!F:F,$J22)="","",INDEX('Прайс и заказ'!F:F,$J22)))</f>
      </c>
      <c r="F22" s="62" t="str">
        <f>IF($J22=0,"",IF(INDEX('Прайс и заказ'!I:I,$J22)="","",INDEX('Прайс и заказ'!I:I,$J22)))</f>
      </c>
      <c r="G22" s="63" t="str">
        <f>IF($J22=0,"",IF(INDEX('Прайс и заказ'!K:K,$J22)="","",INDEX('Прайс и заказ'!K:K,$J22)))</f>
      </c>
      <c r="H22" s="62" t="str">
        <f>IF($J22=0,"",IF(INDEX('Прайс и заказ'!L:L,$J22)="","",INDEX('Прайс и заказ'!L:L,$J22)))</f>
      </c>
      <c r="I22" s="13" t="str">
        <f>IF($J22=0,"",IF(INDEX('Прайс и заказ'!M:M,$J22)="","",INDEX('Прайс и заказ'!M:M,$J22)))</f>
      </c>
      <c r="J22" t="str">
        <f>IFERROR(MATCH(14,'Прайс и заказ'!$N$7:$N$30,0)+6,0)</f>
      </c>
      <c r="L22" t="str">
        <f>IF($J22=0,"",IF(INDEX('Прайс и заказ'!Q:Q,$J22)="","",INDEX('Прайс и заказ'!Q:Q,$J22)))</f>
      </c>
    </row>
    <row r="23" spans="1:12" customHeight="1" ht="40">
      <c r="A23" s="13" t="str">
        <f>IF($J23=0,"",IFERROR(_xlfn.IMAGE(INDEX('Прайс и заказ'!$O:$O,$J23)),""))</f>
      </c>
      <c r="B23" s="61" t="str">
        <f>IF($J23=0,"",IF(INDEX('Прайс и заказ'!B:B,$J23)="","",INDEX('Прайс и заказ'!B:B,$J23)))</f>
      </c>
      <c r="C23" s="64" t="str">
        <f>IF($J23=0,"",IF(INDEX('Прайс и заказ'!C:C,$J23)="","",INDEX('Прайс и заказ'!C:C,$J23)))</f>
      </c>
      <c r="D23" s="64" t="str">
        <f>IF($J23=0,"",IF(INDEX('Прайс и заказ'!D:D,$J23)="","",INDEX('Прайс и заказ'!D:D,$J23)))</f>
      </c>
      <c r="E23" s="61" t="str">
        <f>IF($J23=0,"",IF(INDEX('Прайс и заказ'!F:F,$J23)="","",INDEX('Прайс и заказ'!F:F,$J23)))</f>
      </c>
      <c r="F23" s="62" t="str">
        <f>IF($J23=0,"",IF(INDEX('Прайс и заказ'!I:I,$J23)="","",INDEX('Прайс и заказ'!I:I,$J23)))</f>
      </c>
      <c r="G23" s="63" t="str">
        <f>IF($J23=0,"",IF(INDEX('Прайс и заказ'!K:K,$J23)="","",INDEX('Прайс и заказ'!K:K,$J23)))</f>
      </c>
      <c r="H23" s="62" t="str">
        <f>IF($J23=0,"",IF(INDEX('Прайс и заказ'!L:L,$J23)="","",INDEX('Прайс и заказ'!L:L,$J23)))</f>
      </c>
      <c r="I23" s="13" t="str">
        <f>IF($J23=0,"",IF(INDEX('Прайс и заказ'!M:M,$J23)="","",INDEX('Прайс и заказ'!M:M,$J23)))</f>
      </c>
      <c r="J23" t="str">
        <f>IFERROR(MATCH(15,'Прайс и заказ'!$N$7:$N$30,0)+6,0)</f>
      </c>
      <c r="L23" t="str">
        <f>IF($J23=0,"",IF(INDEX('Прайс и заказ'!Q:Q,$J23)="","",INDEX('Прайс и заказ'!Q:Q,$J23)))</f>
      </c>
    </row>
    <row r="24" spans="1:12" customHeight="1" ht="40">
      <c r="A24" s="13" t="str">
        <f>IF($J24=0,"",IFERROR(_xlfn.IMAGE(INDEX('Прайс и заказ'!$O:$O,$J24)),""))</f>
      </c>
      <c r="B24" s="61" t="str">
        <f>IF($J24=0,"",IF(INDEX('Прайс и заказ'!B:B,$J24)="","",INDEX('Прайс и заказ'!B:B,$J24)))</f>
      </c>
      <c r="C24" s="64" t="str">
        <f>IF($J24=0,"",IF(INDEX('Прайс и заказ'!C:C,$J24)="","",INDEX('Прайс и заказ'!C:C,$J24)))</f>
      </c>
      <c r="D24" s="64" t="str">
        <f>IF($J24=0,"",IF(INDEX('Прайс и заказ'!D:D,$J24)="","",INDEX('Прайс и заказ'!D:D,$J24)))</f>
      </c>
      <c r="E24" s="61" t="str">
        <f>IF($J24=0,"",IF(INDEX('Прайс и заказ'!F:F,$J24)="","",INDEX('Прайс и заказ'!F:F,$J24)))</f>
      </c>
      <c r="F24" s="62" t="str">
        <f>IF($J24=0,"",IF(INDEX('Прайс и заказ'!I:I,$J24)="","",INDEX('Прайс и заказ'!I:I,$J24)))</f>
      </c>
      <c r="G24" s="63" t="str">
        <f>IF($J24=0,"",IF(INDEX('Прайс и заказ'!K:K,$J24)="","",INDEX('Прайс и заказ'!K:K,$J24)))</f>
      </c>
      <c r="H24" s="62" t="str">
        <f>IF($J24=0,"",IF(INDEX('Прайс и заказ'!L:L,$J24)="","",INDEX('Прайс и заказ'!L:L,$J24)))</f>
      </c>
      <c r="I24" s="13" t="str">
        <f>IF($J24=0,"",IF(INDEX('Прайс и заказ'!M:M,$J24)="","",INDEX('Прайс и заказ'!M:M,$J24)))</f>
      </c>
      <c r="J24" t="str">
        <f>IFERROR(MATCH(16,'Прайс и заказ'!$N$7:$N$30,0)+6,0)</f>
      </c>
      <c r="L24" t="str">
        <f>IF($J24=0,"",IF(INDEX('Прайс и заказ'!Q:Q,$J24)="","",INDEX('Прайс и заказ'!Q:Q,$J24)))</f>
      </c>
    </row>
    <row r="25" spans="1:12" customHeight="1" ht="40">
      <c r="A25" s="13" t="str">
        <f>IF($J25=0,"",IFERROR(_xlfn.IMAGE(INDEX('Прайс и заказ'!$O:$O,$J25)),""))</f>
      </c>
      <c r="B25" s="61" t="str">
        <f>IF($J25=0,"",IF(INDEX('Прайс и заказ'!B:B,$J25)="","",INDEX('Прайс и заказ'!B:B,$J25)))</f>
      </c>
      <c r="C25" s="64" t="str">
        <f>IF($J25=0,"",IF(INDEX('Прайс и заказ'!C:C,$J25)="","",INDEX('Прайс и заказ'!C:C,$J25)))</f>
      </c>
      <c r="D25" s="64" t="str">
        <f>IF($J25=0,"",IF(INDEX('Прайс и заказ'!D:D,$J25)="","",INDEX('Прайс и заказ'!D:D,$J25)))</f>
      </c>
      <c r="E25" s="61" t="str">
        <f>IF($J25=0,"",IF(INDEX('Прайс и заказ'!F:F,$J25)="","",INDEX('Прайс и заказ'!F:F,$J25)))</f>
      </c>
      <c r="F25" s="62" t="str">
        <f>IF($J25=0,"",IF(INDEX('Прайс и заказ'!I:I,$J25)="","",INDEX('Прайс и заказ'!I:I,$J25)))</f>
      </c>
      <c r="G25" s="63" t="str">
        <f>IF($J25=0,"",IF(INDEX('Прайс и заказ'!K:K,$J25)="","",INDEX('Прайс и заказ'!K:K,$J25)))</f>
      </c>
      <c r="H25" s="62" t="str">
        <f>IF($J25=0,"",IF(INDEX('Прайс и заказ'!L:L,$J25)="","",INDEX('Прайс и заказ'!L:L,$J25)))</f>
      </c>
      <c r="I25" s="13" t="str">
        <f>IF($J25=0,"",IF(INDEX('Прайс и заказ'!M:M,$J25)="","",INDEX('Прайс и заказ'!M:M,$J25)))</f>
      </c>
      <c r="J25" t="str">
        <f>IFERROR(MATCH(17,'Прайс и заказ'!$N$7:$N$30,0)+6,0)</f>
      </c>
      <c r="L25" t="str">
        <f>IF($J25=0,"",IF(INDEX('Прайс и заказ'!Q:Q,$J25)="","",INDEX('Прайс и заказ'!Q:Q,$J25)))</f>
      </c>
    </row>
    <row r="26" spans="1:12" customHeight="1" ht="40">
      <c r="A26" s="13" t="str">
        <f>IF($J26=0,"",IFERROR(_xlfn.IMAGE(INDEX('Прайс и заказ'!$O:$O,$J26)),""))</f>
      </c>
      <c r="B26" s="61" t="str">
        <f>IF($J26=0,"",IF(INDEX('Прайс и заказ'!B:B,$J26)="","",INDEX('Прайс и заказ'!B:B,$J26)))</f>
      </c>
      <c r="C26" s="64" t="str">
        <f>IF($J26=0,"",IF(INDEX('Прайс и заказ'!C:C,$J26)="","",INDEX('Прайс и заказ'!C:C,$J26)))</f>
      </c>
      <c r="D26" s="64" t="str">
        <f>IF($J26=0,"",IF(INDEX('Прайс и заказ'!D:D,$J26)="","",INDEX('Прайс и заказ'!D:D,$J26)))</f>
      </c>
      <c r="E26" s="61" t="str">
        <f>IF($J26=0,"",IF(INDEX('Прайс и заказ'!F:F,$J26)="","",INDEX('Прайс и заказ'!F:F,$J26)))</f>
      </c>
      <c r="F26" s="62" t="str">
        <f>IF($J26=0,"",IF(INDEX('Прайс и заказ'!I:I,$J26)="","",INDEX('Прайс и заказ'!I:I,$J26)))</f>
      </c>
      <c r="G26" s="63" t="str">
        <f>IF($J26=0,"",IF(INDEX('Прайс и заказ'!K:K,$J26)="","",INDEX('Прайс и заказ'!K:K,$J26)))</f>
      </c>
      <c r="H26" s="62" t="str">
        <f>IF($J26=0,"",IF(INDEX('Прайс и заказ'!L:L,$J26)="","",INDEX('Прайс и заказ'!L:L,$J26)))</f>
      </c>
      <c r="I26" s="13" t="str">
        <f>IF($J26=0,"",IF(INDEX('Прайс и заказ'!M:M,$J26)="","",INDEX('Прайс и заказ'!M:M,$J26)))</f>
      </c>
      <c r="J26" t="str">
        <f>IFERROR(MATCH(18,'Прайс и заказ'!$N$7:$N$30,0)+6,0)</f>
      </c>
      <c r="L26" t="str">
        <f>IF($J26=0,"",IF(INDEX('Прайс и заказ'!Q:Q,$J26)="","",INDEX('Прайс и заказ'!Q:Q,$J26)))</f>
      </c>
    </row>
    <row r="27" spans="1:12" customHeight="1" ht="40">
      <c r="A27" s="13" t="str">
        <f>IF($J27=0,"",IFERROR(_xlfn.IMAGE(INDEX('Прайс и заказ'!$O:$O,$J27)),""))</f>
      </c>
      <c r="B27" s="61" t="str">
        <f>IF($J27=0,"",IF(INDEX('Прайс и заказ'!B:B,$J27)="","",INDEX('Прайс и заказ'!B:B,$J27)))</f>
      </c>
      <c r="C27" s="64" t="str">
        <f>IF($J27=0,"",IF(INDEX('Прайс и заказ'!C:C,$J27)="","",INDEX('Прайс и заказ'!C:C,$J27)))</f>
      </c>
      <c r="D27" s="64" t="str">
        <f>IF($J27=0,"",IF(INDEX('Прайс и заказ'!D:D,$J27)="","",INDEX('Прайс и заказ'!D:D,$J27)))</f>
      </c>
      <c r="E27" s="61" t="str">
        <f>IF($J27=0,"",IF(INDEX('Прайс и заказ'!F:F,$J27)="","",INDEX('Прайс и заказ'!F:F,$J27)))</f>
      </c>
      <c r="F27" s="62" t="str">
        <f>IF($J27=0,"",IF(INDEX('Прайс и заказ'!I:I,$J27)="","",INDEX('Прайс и заказ'!I:I,$J27)))</f>
      </c>
      <c r="G27" s="63" t="str">
        <f>IF($J27=0,"",IF(INDEX('Прайс и заказ'!K:K,$J27)="","",INDEX('Прайс и заказ'!K:K,$J27)))</f>
      </c>
      <c r="H27" s="62" t="str">
        <f>IF($J27=0,"",IF(INDEX('Прайс и заказ'!L:L,$J27)="","",INDEX('Прайс и заказ'!L:L,$J27)))</f>
      </c>
      <c r="I27" s="13" t="str">
        <f>IF($J27=0,"",IF(INDEX('Прайс и заказ'!M:M,$J27)="","",INDEX('Прайс и заказ'!M:M,$J27)))</f>
      </c>
      <c r="J27" t="str">
        <f>IFERROR(MATCH(19,'Прайс и заказ'!$N$7:$N$30,0)+6,0)</f>
      </c>
      <c r="L27" t="str">
        <f>IF($J27=0,"",IF(INDEX('Прайс и заказ'!Q:Q,$J27)="","",INDEX('Прайс и заказ'!Q:Q,$J27)))</f>
      </c>
    </row>
    <row r="28" spans="1:12" customHeight="1" ht="40">
      <c r="A28" s="13" t="str">
        <f>IF($J28=0,"",IFERROR(_xlfn.IMAGE(INDEX('Прайс и заказ'!$O:$O,$J28)),""))</f>
      </c>
      <c r="B28" s="61" t="str">
        <f>IF($J28=0,"",IF(INDEX('Прайс и заказ'!B:B,$J28)="","",INDEX('Прайс и заказ'!B:B,$J28)))</f>
      </c>
      <c r="C28" s="64" t="str">
        <f>IF($J28=0,"",IF(INDEX('Прайс и заказ'!C:C,$J28)="","",INDEX('Прайс и заказ'!C:C,$J28)))</f>
      </c>
      <c r="D28" s="64" t="str">
        <f>IF($J28=0,"",IF(INDEX('Прайс и заказ'!D:D,$J28)="","",INDEX('Прайс и заказ'!D:D,$J28)))</f>
      </c>
      <c r="E28" s="61" t="str">
        <f>IF($J28=0,"",IF(INDEX('Прайс и заказ'!F:F,$J28)="","",INDEX('Прайс и заказ'!F:F,$J28)))</f>
      </c>
      <c r="F28" s="62" t="str">
        <f>IF($J28=0,"",IF(INDEX('Прайс и заказ'!I:I,$J28)="","",INDEX('Прайс и заказ'!I:I,$J28)))</f>
      </c>
      <c r="G28" s="63" t="str">
        <f>IF($J28=0,"",IF(INDEX('Прайс и заказ'!K:K,$J28)="","",INDEX('Прайс и заказ'!K:K,$J28)))</f>
      </c>
      <c r="H28" s="62" t="str">
        <f>IF($J28=0,"",IF(INDEX('Прайс и заказ'!L:L,$J28)="","",INDEX('Прайс и заказ'!L:L,$J28)))</f>
      </c>
      <c r="I28" s="13" t="str">
        <f>IF($J28=0,"",IF(INDEX('Прайс и заказ'!M:M,$J28)="","",INDEX('Прайс и заказ'!M:M,$J28)))</f>
      </c>
      <c r="J28" t="str">
        <f>IFERROR(MATCH(20,'Прайс и заказ'!$N$7:$N$30,0)+6,0)</f>
      </c>
      <c r="L28" t="str">
        <f>IF($J28=0,"",IF(INDEX('Прайс и заказ'!Q:Q,$J28)="","",INDEX('Прайс и заказ'!Q:Q,$J28)))</f>
      </c>
    </row>
    <row r="29" spans="1:12" customHeight="1" ht="40">
      <c r="A29" s="13" t="str">
        <f>IF($J29=0,"",IFERROR(_xlfn.IMAGE(INDEX('Прайс и заказ'!$O:$O,$J29)),""))</f>
      </c>
      <c r="B29" s="61" t="str">
        <f>IF($J29=0,"",IF(INDEX('Прайс и заказ'!B:B,$J29)="","",INDEX('Прайс и заказ'!B:B,$J29)))</f>
      </c>
      <c r="C29" s="64" t="str">
        <f>IF($J29=0,"",IF(INDEX('Прайс и заказ'!C:C,$J29)="","",INDEX('Прайс и заказ'!C:C,$J29)))</f>
      </c>
      <c r="D29" s="64" t="str">
        <f>IF($J29=0,"",IF(INDEX('Прайс и заказ'!D:D,$J29)="","",INDEX('Прайс и заказ'!D:D,$J29)))</f>
      </c>
      <c r="E29" s="61" t="str">
        <f>IF($J29=0,"",IF(INDEX('Прайс и заказ'!F:F,$J29)="","",INDEX('Прайс и заказ'!F:F,$J29)))</f>
      </c>
      <c r="F29" s="62" t="str">
        <f>IF($J29=0,"",IF(INDEX('Прайс и заказ'!I:I,$J29)="","",INDEX('Прайс и заказ'!I:I,$J29)))</f>
      </c>
      <c r="G29" s="63" t="str">
        <f>IF($J29=0,"",IF(INDEX('Прайс и заказ'!K:K,$J29)="","",INDEX('Прайс и заказ'!K:K,$J29)))</f>
      </c>
      <c r="H29" s="62" t="str">
        <f>IF($J29=0,"",IF(INDEX('Прайс и заказ'!L:L,$J29)="","",INDEX('Прайс и заказ'!L:L,$J29)))</f>
      </c>
      <c r="I29" s="13" t="str">
        <f>IF($J29=0,"",IF(INDEX('Прайс и заказ'!M:M,$J29)="","",INDEX('Прайс и заказ'!M:M,$J29)))</f>
      </c>
      <c r="J29" t="str">
        <f>IFERROR(MATCH(21,'Прайс и заказ'!$N$7:$N$30,0)+6,0)</f>
      </c>
      <c r="L29" t="str">
        <f>IF($J29=0,"",IF(INDEX('Прайс и заказ'!Q:Q,$J29)="","",INDEX('Прайс и заказ'!Q:Q,$J29)))</f>
      </c>
    </row>
    <row r="30" spans="1:12" customHeight="1" ht="40">
      <c r="A30" s="13" t="str">
        <f>IF($J30=0,"",IFERROR(_xlfn.IMAGE(INDEX('Прайс и заказ'!$O:$O,$J30)),""))</f>
      </c>
      <c r="B30" s="61" t="str">
        <f>IF($J30=0,"",IF(INDEX('Прайс и заказ'!B:B,$J30)="","",INDEX('Прайс и заказ'!B:B,$J30)))</f>
      </c>
      <c r="C30" s="64" t="str">
        <f>IF($J30=0,"",IF(INDEX('Прайс и заказ'!C:C,$J30)="","",INDEX('Прайс и заказ'!C:C,$J30)))</f>
      </c>
      <c r="D30" s="64" t="str">
        <f>IF($J30=0,"",IF(INDEX('Прайс и заказ'!D:D,$J30)="","",INDEX('Прайс и заказ'!D:D,$J30)))</f>
      </c>
      <c r="E30" s="61" t="str">
        <f>IF($J30=0,"",IF(INDEX('Прайс и заказ'!F:F,$J30)="","",INDEX('Прайс и заказ'!F:F,$J30)))</f>
      </c>
      <c r="F30" s="62" t="str">
        <f>IF($J30=0,"",IF(INDEX('Прайс и заказ'!I:I,$J30)="","",INDEX('Прайс и заказ'!I:I,$J30)))</f>
      </c>
      <c r="G30" s="63" t="str">
        <f>IF($J30=0,"",IF(INDEX('Прайс и заказ'!K:K,$J30)="","",INDEX('Прайс и заказ'!K:K,$J30)))</f>
      </c>
      <c r="H30" s="62" t="str">
        <f>IF($J30=0,"",IF(INDEX('Прайс и заказ'!L:L,$J30)="","",INDEX('Прайс и заказ'!L:L,$J30)))</f>
      </c>
      <c r="I30" s="13" t="str">
        <f>IF($J30=0,"",IF(INDEX('Прайс и заказ'!M:M,$J30)="","",INDEX('Прайс и заказ'!M:M,$J30)))</f>
      </c>
      <c r="J30" t="str">
        <f>IFERROR(MATCH(22,'Прайс и заказ'!$N$7:$N$30,0)+6,0)</f>
      </c>
      <c r="L30" t="str">
        <f>IF($J30=0,"",IF(INDEX('Прайс и заказ'!Q:Q,$J30)="","",INDEX('Прайс и заказ'!Q:Q,$J30)))</f>
      </c>
    </row>
    <row r="31" spans="1:12" customHeight="1" ht="40">
      <c r="A31" s="13" t="str">
        <f>IF($J31=0,"",IFERROR(_xlfn.IMAGE(INDEX('Прайс и заказ'!$O:$O,$J31)),""))</f>
      </c>
      <c r="B31" s="61" t="str">
        <f>IF($J31=0,"",IF(INDEX('Прайс и заказ'!B:B,$J31)="","",INDEX('Прайс и заказ'!B:B,$J31)))</f>
      </c>
      <c r="C31" s="64" t="str">
        <f>IF($J31=0,"",IF(INDEX('Прайс и заказ'!C:C,$J31)="","",INDEX('Прайс и заказ'!C:C,$J31)))</f>
      </c>
      <c r="D31" s="64" t="str">
        <f>IF($J31=0,"",IF(INDEX('Прайс и заказ'!D:D,$J31)="","",INDEX('Прайс и заказ'!D:D,$J31)))</f>
      </c>
      <c r="E31" s="61" t="str">
        <f>IF($J31=0,"",IF(INDEX('Прайс и заказ'!F:F,$J31)="","",INDEX('Прайс и заказ'!F:F,$J31)))</f>
      </c>
      <c r="F31" s="62" t="str">
        <f>IF($J31=0,"",IF(INDEX('Прайс и заказ'!I:I,$J31)="","",INDEX('Прайс и заказ'!I:I,$J31)))</f>
      </c>
      <c r="G31" s="63" t="str">
        <f>IF($J31=0,"",IF(INDEX('Прайс и заказ'!K:K,$J31)="","",INDEX('Прайс и заказ'!K:K,$J31)))</f>
      </c>
      <c r="H31" s="62" t="str">
        <f>IF($J31=0,"",IF(INDEX('Прайс и заказ'!L:L,$J31)="","",INDEX('Прайс и заказ'!L:L,$J31)))</f>
      </c>
      <c r="I31" s="13" t="str">
        <f>IF($J31=0,"",IF(INDEX('Прайс и заказ'!M:M,$J31)="","",INDEX('Прайс и заказ'!M:M,$J31)))</f>
      </c>
      <c r="J31" t="str">
        <f>IFERROR(MATCH(23,'Прайс и заказ'!$N$7:$N$30,0)+6,0)</f>
      </c>
      <c r="L31" t="str">
        <f>IF($J31=0,"",IF(INDEX('Прайс и заказ'!Q:Q,$J31)="","",INDEX('Прайс и заказ'!Q:Q,$J31)))</f>
      </c>
    </row>
  </sheetData>
  <sheetProtection sheet="1"/>
  <mergeCells>
    <mergeCell ref="A1:I1"/>
    <mergeCell ref="A2:I2"/>
    <mergeCell ref="D4:I4"/>
    <mergeCell ref="A6:B6"/>
    <mergeCell ref="D6:E6"/>
    <mergeCell ref="G6:H6"/>
  </mergeCells>
  <conditionalFormatting sqref="A9:I31">
    <cfRule type="expression" dxfId="3" priority="1">
      <formula>$B9&lt;&gt;""</formula>
    </cfRule>
  </conditionalFormatting>
  <printOptions gridLines="false" gridLinesSet="true"/>
  <pageMargins left="0.7" right="0.7" top="0.75" bottom="0.75" header="0.3" footer="0.3"/>
  <pageSetup paperSize="1" orientation="landscape" scale="100" fitToHeight="0" fitToWidth="1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120</v>
      </c>
    </row>
    <row r="2" spans="1:6">
      <c r="A2" t="s">
        <v>121</v>
      </c>
    </row>
    <row r="3" spans="1:6">
      <c r="A3" t="s">
        <v>122</v>
      </c>
    </row>
    <row r="4" spans="1:6">
      <c r="A4" t="s">
        <v>123</v>
      </c>
    </row>
    <row r="5" spans="1:6">
      <c r="A5" t="s">
        <v>124</v>
      </c>
      <c r="B5" t="s">
        <v>125</v>
      </c>
      <c r="C5" t="s">
        <v>126</v>
      </c>
      <c r="D5" t="s">
        <v>127</v>
      </c>
    </row>
    <row r="6" spans="1:6">
      <c r="A6" t="s">
        <v>128</v>
      </c>
      <c r="B6" t="s">
        <v>129</v>
      </c>
      <c r="C6" t="s">
        <v>130</v>
      </c>
      <c r="D6" t="s">
        <v>131</v>
      </c>
      <c r="E6" t="s">
        <v>132</v>
      </c>
      <c r="F6" t="s">
        <v>133</v>
      </c>
    </row>
    <row r="7" spans="1:6">
      <c r="A7" t="s">
        <v>134</v>
      </c>
      <c r="B7">
        <v>6</v>
      </c>
      <c r="C7" t="s">
        <v>135</v>
      </c>
      <c r="D7" t="s">
        <v>136</v>
      </c>
      <c r="E7" t="s">
        <v>137</v>
      </c>
      <c r="F7" t="s">
        <v>138</v>
      </c>
    </row>
    <row r="8" spans="1:6">
      <c r="A8" t="s">
        <v>139</v>
      </c>
      <c r="B8">
        <v>8</v>
      </c>
      <c r="C8" t="s">
        <v>140</v>
      </c>
      <c r="D8" t="s">
        <v>141</v>
      </c>
      <c r="E8" t="s">
        <v>142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Прайс и заказ</vt:lpstr>
      <vt:lpstr>Ваш заказ</vt:lpstr>
      <vt:lpstr>_1С</vt:lpstr>
    </vt:vector>
  </TitlesOfParts>
  <Company>LavrPack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LavrPack</dc:creator>
  <cp:lastModifiedBy>Unknown Creator</cp:lastModifiedBy>
  <dcterms:created xsi:type="dcterms:W3CDTF">2026-10-01T20:29:56+04:00</dcterms:created>
  <dcterms:modified xsi:type="dcterms:W3CDTF">2026-10-01T20:29:56+04:00</dcterms:modified>
  <dc:title>Прайс-лист LavrPack — Декор и аксессуары — Фетр</dc:title>
  <dc:description>Сформировано на www.lavrpack.ru 01.10.2026 20:29</dc:description>
  <dc:subject/>
  <cp:keywords/>
  <cp:category/>
</cp:coreProperties>
</file>